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  <sheet name="LC filter" sheetId="2" r:id="rId2"/>
    <sheet name="updat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2" l="1"/>
  <c r="R12" i="2" s="1"/>
  <c r="S12" i="2" s="1"/>
  <c r="T12" i="2" s="1"/>
  <c r="Q11" i="2"/>
  <c r="R11" i="2" s="1"/>
  <c r="S11" i="2" s="1"/>
  <c r="P16" i="2"/>
  <c r="P13" i="2"/>
  <c r="P14" i="2" s="1"/>
  <c r="Q13" i="2" l="1"/>
  <c r="Q14" i="2" s="1"/>
  <c r="T11" i="2"/>
  <c r="T16" i="2" s="1"/>
  <c r="S16" i="2"/>
  <c r="S13" i="2"/>
  <c r="S14" i="2" s="1"/>
  <c r="Q16" i="2"/>
  <c r="R16" i="2"/>
  <c r="R13" i="2"/>
  <c r="R14" i="2" s="1"/>
  <c r="T13" i="2" l="1"/>
  <c r="T14" i="2" s="1"/>
  <c r="M8" i="1"/>
  <c r="M10" i="1"/>
  <c r="M11" i="1"/>
  <c r="M12" i="1"/>
  <c r="M13" i="1"/>
  <c r="M26" i="1"/>
  <c r="M35" i="1"/>
  <c r="N35" i="1"/>
  <c r="M36" i="1"/>
  <c r="N36" i="1"/>
  <c r="M37" i="1"/>
  <c r="N37" i="1"/>
  <c r="M39" i="1"/>
  <c r="M7" i="1"/>
  <c r="B34" i="1" l="1"/>
  <c r="G42" i="1"/>
  <c r="G41" i="1"/>
  <c r="F40" i="1"/>
  <c r="G40" i="1" s="1"/>
  <c r="F43" i="1"/>
  <c r="G45" i="1"/>
  <c r="G44" i="1"/>
  <c r="G43" i="1"/>
  <c r="B39" i="1" l="1"/>
  <c r="N39" i="1" s="1"/>
  <c r="G30" i="1"/>
  <c r="G31" i="1"/>
  <c r="G32" i="1"/>
  <c r="G33" i="1"/>
  <c r="G27" i="1"/>
  <c r="G28" i="1"/>
  <c r="G29" i="1"/>
  <c r="G24" i="1"/>
  <c r="G25" i="1"/>
  <c r="G21" i="1"/>
  <c r="G22" i="1"/>
  <c r="G19" i="1"/>
  <c r="B26" i="1" l="1"/>
  <c r="G12" i="1"/>
  <c r="N12" i="1" s="1"/>
  <c r="G13" i="1"/>
  <c r="N13" i="1" s="1"/>
  <c r="G18" i="1"/>
  <c r="G17" i="1"/>
  <c r="G9" i="1"/>
  <c r="G11" i="1"/>
  <c r="N11" i="1" s="1"/>
  <c r="G23" i="1" l="1"/>
  <c r="B20" i="1" s="1"/>
  <c r="P8" i="2"/>
  <c r="T5" i="2"/>
  <c r="T6" i="2" s="1"/>
  <c r="T8" i="2"/>
  <c r="S8" i="2"/>
  <c r="S5" i="2"/>
  <c r="S6" i="2" s="1"/>
  <c r="Q8" i="2"/>
  <c r="R5" i="2"/>
  <c r="R6" i="2" s="1"/>
  <c r="Q5" i="2"/>
  <c r="Q6" i="2" s="1"/>
  <c r="P5" i="2"/>
  <c r="P6" i="2" s="1"/>
  <c r="R8" i="2" l="1"/>
  <c r="G16" i="1"/>
  <c r="N26" i="1" s="1"/>
  <c r="G10" i="1" l="1"/>
  <c r="N10" i="1" s="1"/>
  <c r="G15" i="1"/>
  <c r="B14" i="1" s="1"/>
  <c r="N14" i="1" s="1"/>
  <c r="G8" i="1"/>
  <c r="N8" i="1" s="1"/>
  <c r="G7" i="1"/>
  <c r="B6" i="1" l="1"/>
  <c r="N7" i="1"/>
  <c r="B2" i="1"/>
</calcChain>
</file>

<file path=xl/sharedStrings.xml><?xml version="1.0" encoding="utf-8"?>
<sst xmlns="http://schemas.openxmlformats.org/spreadsheetml/2006/main" count="171" uniqueCount="154">
  <si>
    <t xml:space="preserve">http://www.deepcool.com/product/cpucooler/2013-12/7_471.shtml </t>
  </si>
  <si>
    <t>Weight</t>
  </si>
  <si>
    <t>[g]</t>
  </si>
  <si>
    <t>Unit cost</t>
  </si>
  <si>
    <t>[€]</t>
  </si>
  <si>
    <t xml:space="preserve">https://www.electron.com/peltier-module-hebei-tec1-07108ht-p361/ </t>
  </si>
  <si>
    <t>TEC1-07108HT</t>
  </si>
  <si>
    <t>GAMMAX_200</t>
  </si>
  <si>
    <t>Peltier</t>
  </si>
  <si>
    <t>30x30x3.5mm
8.5V/8.5A</t>
  </si>
  <si>
    <t>Details</t>
  </si>
  <si>
    <t>Ref</t>
  </si>
  <si>
    <t>Total cost</t>
  </si>
  <si>
    <t>https://www.electron.com/12v-dc-switching-power-supply-mean-well-rs-150-12-p53682/</t>
  </si>
  <si>
    <t>RS-150-12</t>
  </si>
  <si>
    <t>Input: 88-264V / 47-63Hz
Output: 12V / 12.5A (150W)
199x98x38mm
! Without cable !</t>
  </si>
  <si>
    <t>Online</t>
  </si>
  <si>
    <t>TOTAL</t>
  </si>
  <si>
    <t>Power supply</t>
  </si>
  <si>
    <t>L</t>
  </si>
  <si>
    <t xml:space="preserve"> </t>
  </si>
  <si>
    <t>DRV8432</t>
  </si>
  <si>
    <t xml:space="preserve">https://en.wikipedia.org/wiki/RLC_circuit#Low-pass_filter </t>
  </si>
  <si>
    <t>Inductance</t>
  </si>
  <si>
    <t xml:space="preserve">https://eu.mouser.com/ProductDetail/Bel-Signal-Transformer/HCTI-150-50?qs=gt1LBUVyoHkF45dK1WiKjw== </t>
  </si>
  <si>
    <t>I_max [A]</t>
  </si>
  <si>
    <t>Cost for 100</t>
  </si>
  <si>
    <t xml:space="preserve">https://eu.mouser.com/ProductDetail/Bel-Signal-Transformer/HCTI-330-52?qs=%2fha2pyFaduhvyNakY6lEP6ITEJf3PhNCvcBPNmmEvELHVc3Nm2nNyA%3d%3d </t>
  </si>
  <si>
    <r>
      <t>R [m</t>
    </r>
    <r>
      <rPr>
        <sz val="11"/>
        <color theme="1"/>
        <rFont val="Calibri"/>
        <family val="2"/>
      </rPr>
      <t>Ω]</t>
    </r>
  </si>
  <si>
    <t>L [uH]</t>
  </si>
  <si>
    <t>C [µF]</t>
  </si>
  <si>
    <t>ω [rad/s]</t>
  </si>
  <si>
    <t>f [kHz]</t>
  </si>
  <si>
    <t xml:space="preserve">https://www.mouser.fr/ProductDetail/Coiltronics-Eaton/DR127-101-R?qs=yzwxPInThYS5S9GNGzgpHA%3D%3D </t>
  </si>
  <si>
    <t>shielded, SMD, 13x13x8mm</t>
  </si>
  <si>
    <t>ξ</t>
  </si>
  <si>
    <t>R</t>
  </si>
  <si>
    <t xml:space="preserve">https://www.mouser.fr/ProductDetail/Schurter/DENO-23-0001?qs=sGAEpiMZZMsg%252by3WlYCkU%2fBUuRpviN4B0xV%252bHTQ%252b2jg%3d </t>
  </si>
  <si>
    <r>
      <t xml:space="preserve">shielded, TH, </t>
    </r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scheme val="minor"/>
      </rPr>
      <t>32mm</t>
    </r>
  </si>
  <si>
    <r>
      <t xml:space="preserve">TH, </t>
    </r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scheme val="minor"/>
      </rPr>
      <t>23mm, NOT shielded</t>
    </r>
  </si>
  <si>
    <t xml:space="preserve">https://www.mouser.fr/ProductDetail/Taiyo-Yuden/EMK325ABJ107MM-P?qs=sGAEpiMZZMs0AnBnWHyRQGhk12fSSRJZU9LapuA34fgQQa9n07lBew%3d%3d </t>
  </si>
  <si>
    <t>100µF</t>
  </si>
  <si>
    <t>SMD, 1210</t>
  </si>
  <si>
    <t>SMD, 1211</t>
  </si>
  <si>
    <t>470µF</t>
  </si>
  <si>
    <t xml:space="preserve">https://www.mouser.fr/search/refine.aspx?Ntk=P_MarCom&amp;Ntt=162236843 </t>
  </si>
  <si>
    <t>47µF</t>
  </si>
  <si>
    <t>10µF</t>
  </si>
  <si>
    <t>SMD</t>
  </si>
  <si>
    <t xml:space="preserve">https://www.mouser.fr/ProductDetail/Murata-Electronics/GRM21BC81C106KE15L?qs=sGAEpiMZZMs0AnBnWHyRQKFZIQ7b73cdGHxNihrk%2fykL%2fs1exAwMsg%3d%3d </t>
  </si>
  <si>
    <t xml:space="preserve">https://www.mouser.fr/datasheet/2/268/20005382B-914608.pdf </t>
  </si>
  <si>
    <t>DC/DC buck</t>
  </si>
  <si>
    <t>LDO 3.3V</t>
  </si>
  <si>
    <t>MAX31790</t>
  </si>
  <si>
    <t>https://www.mouser.fr/ProductDetail/Texas-Instruments/LP38691QSD-50-NOPB?qs=sGAEpiMZZMsGz1a6aV8DcOFtVvioSBoRl3rE7%2fGvr0I%3d</t>
  </si>
  <si>
    <t>LDO 5V</t>
  </si>
  <si>
    <t xml:space="preserve">https://www.mouser.fr/ProductDetail/Texas-Instruments/TLV70233DSER?qs=sGAEpiMZZMsGz1a6aV8DcKt5MQ%2fwn0OxdMDKPTtiSEY%3d </t>
  </si>
  <si>
    <t xml:space="preserve">https://www.amazon.fr/gp/product/B072MQYJ93/ref=od_aui_detailpages00?ie=UTF8&amp;psc=1
https://www.mouser.fr/ProductDetail/Texas-Instruments/LM2596SX-50-NOPB?qs=X1J7HmVL2ZGZ5T4VcWdmNw== </t>
  </si>
  <si>
    <t>LM2596  module</t>
  </si>
  <si>
    <t>Quantity</t>
  </si>
  <si>
    <t>NRF24L01 module</t>
  </si>
  <si>
    <t xml:space="preserve">https://www.amazon.fr/gp/product/B075DBDS3J/ref=oh_aui_detailpage_o06_s00?ie=UTF8&amp;psc=1 </t>
  </si>
  <si>
    <t xml:space="preserve">https://www.amazon.fr/gp/product/B0776RHRGF/ref=oh_aui_detailpage_o01_s00?ie=UTF8&amp;psc=1 </t>
  </si>
  <si>
    <t>TES1-3105</t>
  </si>
  <si>
    <t xml:space="preserve">15x15x5mm
3.5V/5A
</t>
  </si>
  <si>
    <t>DRV8412</t>
  </si>
  <si>
    <t>Modules</t>
  </si>
  <si>
    <t>RF</t>
  </si>
  <si>
    <t>Raw stock</t>
  </si>
  <si>
    <t>Aluminium</t>
  </si>
  <si>
    <t>Wood</t>
  </si>
  <si>
    <t>330uH - 5.2A max
shielded
TH, Ø32mm</t>
  </si>
  <si>
    <t>2000uH - 16A max
NOT shielded
TH, Ø23mm</t>
  </si>
  <si>
    <t>Arduino Leonardo</t>
  </si>
  <si>
    <t>GPIO Expender</t>
  </si>
  <si>
    <t>PCA9555</t>
  </si>
  <si>
    <t>Drivers</t>
  </si>
  <si>
    <t>DRV8830</t>
  </si>
  <si>
    <t>Passive electronic</t>
  </si>
  <si>
    <t>2x4 SMD</t>
  </si>
  <si>
    <t>Connector</t>
  </si>
  <si>
    <t>1x4 SMD</t>
  </si>
  <si>
    <t>Bornier SMD</t>
  </si>
  <si>
    <t>LED</t>
  </si>
  <si>
    <t>C</t>
  </si>
  <si>
    <t>Q</t>
  </si>
  <si>
    <t>HCTI-330-5.2</t>
  </si>
  <si>
    <t>DENO-23-0001</t>
  </si>
  <si>
    <t>MIC5219</t>
  </si>
  <si>
    <t>MIC5504</t>
  </si>
  <si>
    <t>RF module compatible MCU Arduino</t>
  </si>
  <si>
    <t>Dual Full-Bridge</t>
  </si>
  <si>
    <t>https://www.digikey.fr/product-detail/fr/texas-instruments/DRV8432DKD/296-27410-5-ND/2288054?utm_campaign=buynow&amp;utm_medium=aggregator&amp;WT.z_cid=ref_findchips_standard&amp;utm_source=findchips</t>
  </si>
  <si>
    <t>GND to Vcc output (Vcc = 12V)
3A/channel, 6A peak
PWM ctrl
HTSSOP-44-EP (8x14mm_Pitch0.635mm)</t>
  </si>
  <si>
    <t>https://www.digikey.fr/product-detail/fr/texas-instruments/DRV8412DDWR/296-25561-1-ND/2197040?utm_campaign=buynow&amp;utm_medium=aggregator&amp;WT.z_cid=ref_findchips_standard&amp;utm_source=findchips</t>
  </si>
  <si>
    <t>Single bridge</t>
  </si>
  <si>
    <t>GND to Vcc output (Vcc = 12V)
7A/channel, 12A peak
PWM ctrl
Custom SSOP (14x16mm_Pitch0.65mm)</t>
  </si>
  <si>
    <t>Step-down. 3A max
Manual potentiometer
IC alone cost 3-4€ per 10 on elec suppliers…</t>
  </si>
  <si>
    <t>https://www.digikey.fr/product-detail/fr/texas-instruments/DRV8830DGQR/296-28165-1-ND/2520907?utm_campaign=buynow&amp;utm_medium=aggregator&amp;WT.z_cid=ref_findchips_standard&amp;utm_source=findchips</t>
  </si>
  <si>
    <t>https://store.arduino.cc/arduino-leonardo-with-headers</t>
  </si>
  <si>
    <t>ATmega32U4
5V/16MHz
Native USB core
60kHz 8 bit PWM</t>
  </si>
  <si>
    <t>MCP9904T-A</t>
  </si>
  <si>
    <t>16 GPIO expender, I²C com
 7.5x15.4mm_Pitch1.27mm</t>
  </si>
  <si>
    <t>SOIC-24</t>
  </si>
  <si>
    <t>QFN-28-1EP</t>
  </si>
  <si>
    <t>1 internal + 3 outside junction sensor
3x3mm_Pitch0.5mm</t>
  </si>
  <si>
    <t>VDFN-10</t>
  </si>
  <si>
    <t xml:space="preserve">3.3V/500mA, Vin=10V max
</t>
  </si>
  <si>
    <t>SOT23-5</t>
  </si>
  <si>
    <t xml:space="preserve">3.3V/300mA, Vin=5.5V max
</t>
  </si>
  <si>
    <t>Other ICs</t>
  </si>
  <si>
    <t>http://www.ti.com/product/PCA9555</t>
  </si>
  <si>
    <t>https://www.maximintegrated.com/en/products/sensors/MAX31790.html</t>
  </si>
  <si>
    <t>I²C Fan controler</t>
  </si>
  <si>
    <t>6 channel "4 pin fan" controler
4x4mm_Pitch0.4mm</t>
  </si>
  <si>
    <t>I²C Temp sensor</t>
  </si>
  <si>
    <t>https://www.mouser.fr/ProductDetail/Wurth-Electronics/695402400222?qs=%2fha2pyFaduggnpXGUfwC5LaikytchDxWnZERCzbqufeazUk9kLU1Bw%3d%3d</t>
  </si>
  <si>
    <t>12V, 200mA
4pin connector
95W
30dB</t>
  </si>
  <si>
    <t>1206, 0805</t>
  </si>
  <si>
    <t>1206, 0805, 0603</t>
  </si>
  <si>
    <t>for thermal sensing</t>
  </si>
  <si>
    <t>0.5V to 5V ouput (Vcc=6V)
1A max, 1.5A peak
 I²C com
MSOP-10 (5x3mm_Pitch0.5mm)</t>
  </si>
  <si>
    <t xml:space="preserve">GAMMA COOL BOX
BILL OF MATERIAL
</t>
  </si>
  <si>
    <t>Wires</t>
  </si>
  <si>
    <t>200mm, female, Pitch2.54mm</t>
  </si>
  <si>
    <t>M3, 22mm</t>
  </si>
  <si>
    <t>Miscellaneous</t>
  </si>
  <si>
    <t>Screws</t>
  </si>
  <si>
    <t>Thermal paste</t>
  </si>
  <si>
    <t>Soldering paste</t>
  </si>
  <si>
    <t>15cc  syringe</t>
  </si>
  <si>
    <t>Quickchip</t>
  </si>
  <si>
    <t>USB Cable</t>
  </si>
  <si>
    <t>power cable</t>
  </si>
  <si>
    <t>10mm</t>
  </si>
  <si>
    <t>18mm</t>
  </si>
  <si>
    <t>1.6mm, 35µm Cu</t>
  </si>
  <si>
    <t>Blue Foam</t>
  </si>
  <si>
    <t>80mm</t>
  </si>
  <si>
    <t>15cc syringe, 220°C</t>
  </si>
  <si>
    <t>June 2018, by Mej</t>
  </si>
  <si>
    <t>Fan&amp;Radiator</t>
  </si>
  <si>
    <t>MCU board</t>
  </si>
  <si>
    <t>ICs</t>
  </si>
  <si>
    <t>TO92 and SOT523</t>
  </si>
  <si>
    <t>9A max</t>
  </si>
  <si>
    <t>3A max (could do 4A?..)</t>
  </si>
  <si>
    <t>FR4 PCB</t>
  </si>
  <si>
    <t>1.6kg (3kg stock)</t>
  </si>
  <si>
    <t>Inductors SMD by Bourns</t>
  </si>
  <si>
    <t xml:space="preserve">http://www.farnell.com/datasheets/2360566.pdf?_ga=2.73886994.1221798446.1531303746-33000657.1516117626 </t>
  </si>
  <si>
    <t xml:space="preserve">http://www.farnell.com/datasheets/2366823.pdf?_ga=2.73654930.1221798446.1531303746-33000657.1516117626 </t>
  </si>
  <si>
    <t>f_pwm_drv8830</t>
  </si>
  <si>
    <t>40kHz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</si>
</sst>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#,##0\ [$€-1];[Red]\-#,##0\ [$€-1]"/>
    <numFmt numFmtId="167" formatCode="#,##0.00\ [$€-1];[Red]\-#,##0.00\ [$€-1]"/>
    <numFmt numFmtId="168" formatCode="0.0"/>
    <numFmt numFmtId="169" formatCode="0.0E+00"/>
    <numFmt numFmtId="170" formatCode="_-* #,##0.0\ &quot;€&quot;_-;\-* #,##0.0\ &quot;€&quot;_-;_-* &quot;-&quot;?\ &quot;€&quot;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2"/>
      <color theme="1"/>
      <name val="Cambria"/>
      <family val="1"/>
    </font>
    <font>
      <sz val="8"/>
      <color theme="1"/>
      <name val="Cambria"/>
      <family val="1"/>
    </font>
    <font>
      <b/>
      <sz val="8"/>
      <color theme="1"/>
      <name val="Cambria"/>
      <family val="1"/>
    </font>
    <font>
      <u/>
      <sz val="8"/>
      <color theme="10"/>
      <name val="Cambria"/>
      <family val="1"/>
    </font>
    <font>
      <b/>
      <sz val="11"/>
      <color theme="0"/>
      <name val="Cambria"/>
      <family val="1"/>
    </font>
    <font>
      <sz val="11"/>
      <color theme="0"/>
      <name val="Cambria"/>
      <family val="1"/>
    </font>
    <font>
      <u/>
      <sz val="8"/>
      <color theme="0"/>
      <name val="Cambria"/>
      <family val="1"/>
    </font>
    <font>
      <b/>
      <u/>
      <sz val="8"/>
      <color theme="0"/>
      <name val="Cambria"/>
      <family val="1"/>
    </font>
    <font>
      <b/>
      <sz val="14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2" fillId="0" borderId="0" xfId="1"/>
    <xf numFmtId="167" fontId="0" fillId="0" borderId="0" xfId="0" applyNumberFormat="1"/>
    <xf numFmtId="0" fontId="3" fillId="0" borderId="0" xfId="0" applyFont="1"/>
    <xf numFmtId="168" fontId="0" fillId="0" borderId="0" xfId="0" applyNumberFormat="1"/>
    <xf numFmtId="169" fontId="0" fillId="0" borderId="0" xfId="0" applyNumberFormat="1"/>
    <xf numFmtId="167" fontId="0" fillId="2" borderId="0" xfId="0" applyNumberFormat="1" applyFill="1"/>
    <xf numFmtId="0" fontId="0" fillId="2" borderId="0" xfId="0" applyFill="1"/>
    <xf numFmtId="0" fontId="2" fillId="2" borderId="0" xfId="1" applyFill="1"/>
    <xf numFmtId="0" fontId="1" fillId="2" borderId="0" xfId="0" applyFont="1" applyFill="1"/>
    <xf numFmtId="0" fontId="0" fillId="3" borderId="0" xfId="0" applyFill="1"/>
    <xf numFmtId="169" fontId="0" fillId="3" borderId="0" xfId="0" applyNumberFormat="1" applyFill="1"/>
    <xf numFmtId="168" fontId="0" fillId="3" borderId="0" xfId="0" applyNumberFormat="1" applyFill="1"/>
    <xf numFmtId="0" fontId="0" fillId="0" borderId="0" xfId="0" applyFont="1"/>
    <xf numFmtId="169" fontId="0" fillId="0" borderId="0" xfId="0" applyNumberFormat="1" applyFont="1"/>
    <xf numFmtId="168" fontId="0" fillId="0" borderId="0" xfId="0" applyNumberFormat="1" applyFont="1" applyFill="1"/>
    <xf numFmtId="168" fontId="0" fillId="0" borderId="0" xfId="0" applyNumberFormat="1" applyFont="1"/>
    <xf numFmtId="170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Fill="1" applyBorder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170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Fill="1" applyBorder="1"/>
    <xf numFmtId="0" fontId="7" fillId="0" borderId="0" xfId="0" applyFont="1" applyFill="1" applyBorder="1"/>
    <xf numFmtId="0" fontId="6" fillId="0" borderId="1" xfId="0" applyFont="1" applyFill="1" applyBorder="1"/>
    <xf numFmtId="170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Fill="1" applyBorder="1"/>
    <xf numFmtId="0" fontId="5" fillId="0" borderId="2" xfId="0" applyFont="1" applyBorder="1" applyAlignment="1">
      <alignment vertical="top"/>
    </xf>
    <xf numFmtId="170" fontId="5" fillId="0" borderId="3" xfId="0" applyNumberFormat="1" applyFont="1" applyBorder="1" applyAlignment="1">
      <alignment vertical="top"/>
    </xf>
    <xf numFmtId="0" fontId="5" fillId="0" borderId="0" xfId="0" applyFont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166" fontId="5" fillId="0" borderId="3" xfId="0" applyNumberFormat="1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170" fontId="5" fillId="0" borderId="5" xfId="0" applyNumberFormat="1" applyFont="1" applyBorder="1" applyAlignment="1">
      <alignment vertical="top"/>
    </xf>
    <xf numFmtId="166" fontId="5" fillId="0" borderId="5" xfId="0" applyNumberFormat="1" applyFont="1" applyBorder="1" applyAlignment="1">
      <alignment vertical="top"/>
    </xf>
    <xf numFmtId="0" fontId="5" fillId="0" borderId="2" xfId="0" applyFont="1" applyBorder="1"/>
    <xf numFmtId="0" fontId="10" fillId="0" borderId="1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0" fillId="0" borderId="3" xfId="1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vertical="top"/>
    </xf>
    <xf numFmtId="170" fontId="5" fillId="4" borderId="3" xfId="0" applyNumberFormat="1" applyFont="1" applyFill="1" applyBorder="1" applyAlignment="1">
      <alignment vertical="top"/>
    </xf>
    <xf numFmtId="166" fontId="5" fillId="4" borderId="3" xfId="0" applyNumberFormat="1" applyFont="1" applyFill="1" applyBorder="1" applyAlignment="1">
      <alignment vertical="top"/>
    </xf>
    <xf numFmtId="0" fontId="8" fillId="4" borderId="3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0" fontId="8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5" fontId="5" fillId="0" borderId="1" xfId="0" applyNumberFormat="1" applyFont="1" applyBorder="1" applyAlignment="1">
      <alignment vertical="top"/>
    </xf>
    <xf numFmtId="165" fontId="5" fillId="4" borderId="3" xfId="0" applyNumberFormat="1" applyFont="1" applyFill="1" applyBorder="1" applyAlignment="1">
      <alignment vertical="top"/>
    </xf>
    <xf numFmtId="165" fontId="5" fillId="0" borderId="5" xfId="0" applyNumberFormat="1" applyFont="1" applyBorder="1" applyAlignment="1">
      <alignment vertical="top"/>
    </xf>
    <xf numFmtId="165" fontId="5" fillId="0" borderId="3" xfId="0" applyNumberFormat="1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170" fontId="7" fillId="0" borderId="11" xfId="0" applyNumberFormat="1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9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170" fontId="6" fillId="0" borderId="15" xfId="0" applyNumberFormat="1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9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4" borderId="4" xfId="0" applyFont="1" applyFill="1" applyBorder="1" applyAlignment="1">
      <alignment vertical="top"/>
    </xf>
    <xf numFmtId="165" fontId="5" fillId="4" borderId="5" xfId="0" applyNumberFormat="1" applyFont="1" applyFill="1" applyBorder="1" applyAlignment="1">
      <alignment vertical="top"/>
    </xf>
    <xf numFmtId="166" fontId="5" fillId="4" borderId="5" xfId="0" applyNumberFormat="1" applyFont="1" applyFill="1" applyBorder="1" applyAlignment="1">
      <alignment vertical="top"/>
    </xf>
    <xf numFmtId="0" fontId="8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166" fontId="5" fillId="0" borderId="5" xfId="0" applyNumberFormat="1" applyFont="1" applyFill="1" applyBorder="1" applyAlignment="1">
      <alignment vertical="top"/>
    </xf>
    <xf numFmtId="0" fontId="8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vertical="top"/>
    </xf>
    <xf numFmtId="164" fontId="5" fillId="4" borderId="5" xfId="0" applyNumberFormat="1" applyFont="1" applyFill="1" applyBorder="1" applyAlignment="1">
      <alignment vertical="top"/>
    </xf>
    <xf numFmtId="164" fontId="5" fillId="0" borderId="3" xfId="0" applyNumberFormat="1" applyFont="1" applyBorder="1" applyAlignment="1">
      <alignment vertical="top"/>
    </xf>
    <xf numFmtId="164" fontId="5" fillId="0" borderId="5" xfId="0" applyNumberFormat="1" applyFont="1" applyBorder="1" applyAlignment="1">
      <alignment vertical="top"/>
    </xf>
    <xf numFmtId="0" fontId="5" fillId="4" borderId="2" xfId="0" applyFont="1" applyFill="1" applyBorder="1" applyAlignment="1">
      <alignment vertical="top" wrapText="1"/>
    </xf>
    <xf numFmtId="164" fontId="5" fillId="4" borderId="3" xfId="0" applyNumberFormat="1" applyFont="1" applyFill="1" applyBorder="1" applyAlignment="1">
      <alignment vertical="top"/>
    </xf>
    <xf numFmtId="0" fontId="10" fillId="4" borderId="3" xfId="1" applyFont="1" applyFill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/>
    </xf>
    <xf numFmtId="0" fontId="11" fillId="5" borderId="0" xfId="0" applyFont="1" applyFill="1" applyAlignment="1">
      <alignment vertical="top"/>
    </xf>
    <xf numFmtId="166" fontId="11" fillId="5" borderId="0" xfId="0" applyNumberFormat="1" applyFont="1" applyFill="1" applyAlignment="1">
      <alignment vertical="top"/>
    </xf>
    <xf numFmtId="0" fontId="12" fillId="5" borderId="0" xfId="0" applyFont="1" applyFill="1"/>
    <xf numFmtId="0" fontId="12" fillId="5" borderId="0" xfId="0" applyFont="1" applyFill="1" applyAlignment="1">
      <alignment vertical="top" wrapText="1"/>
    </xf>
    <xf numFmtId="170" fontId="12" fillId="5" borderId="1" xfId="0" applyNumberFormat="1" applyFont="1" applyFill="1" applyBorder="1" applyAlignment="1">
      <alignment vertical="top"/>
    </xf>
    <xf numFmtId="0" fontId="12" fillId="5" borderId="0" xfId="0" applyFont="1" applyFill="1" applyAlignment="1">
      <alignment vertical="top"/>
    </xf>
    <xf numFmtId="166" fontId="12" fillId="5" borderId="1" xfId="0" applyNumberFormat="1" applyFont="1" applyFill="1" applyBorder="1" applyAlignment="1">
      <alignment vertical="top"/>
    </xf>
    <xf numFmtId="0" fontId="13" fillId="5" borderId="1" xfId="1" applyFont="1" applyFill="1" applyBorder="1" applyAlignment="1">
      <alignment horizontal="left" vertical="top" wrapText="1"/>
    </xf>
    <xf numFmtId="0" fontId="12" fillId="5" borderId="8" xfId="0" applyFont="1" applyFill="1" applyBorder="1" applyAlignment="1">
      <alignment vertical="top"/>
    </xf>
    <xf numFmtId="0" fontId="11" fillId="5" borderId="0" xfId="0" applyFont="1" applyFill="1"/>
    <xf numFmtId="0" fontId="11" fillId="5" borderId="0" xfId="0" applyFont="1" applyFill="1" applyAlignment="1">
      <alignment vertical="top" wrapText="1"/>
    </xf>
    <xf numFmtId="170" fontId="11" fillId="5" borderId="1" xfId="0" applyNumberFormat="1" applyFont="1" applyFill="1" applyBorder="1" applyAlignment="1">
      <alignment vertical="top"/>
    </xf>
    <xf numFmtId="166" fontId="11" fillId="5" borderId="1" xfId="0" applyNumberFormat="1" applyFont="1" applyFill="1" applyBorder="1" applyAlignment="1">
      <alignment vertical="top"/>
    </xf>
    <xf numFmtId="0" fontId="14" fillId="5" borderId="1" xfId="1" applyFont="1" applyFill="1" applyBorder="1" applyAlignment="1">
      <alignment horizontal="left" vertical="top" wrapText="1"/>
    </xf>
    <xf numFmtId="0" fontId="11" fillId="5" borderId="8" xfId="0" applyFont="1" applyFill="1" applyBorder="1" applyAlignment="1">
      <alignment vertical="top"/>
    </xf>
    <xf numFmtId="0" fontId="15" fillId="5" borderId="0" xfId="0" applyFont="1" applyFill="1" applyAlignment="1">
      <alignment vertical="top"/>
    </xf>
    <xf numFmtId="166" fontId="15" fillId="5" borderId="0" xfId="0" applyNumberFormat="1" applyFont="1" applyFill="1" applyAlignment="1">
      <alignment vertical="top"/>
    </xf>
    <xf numFmtId="0" fontId="11" fillId="5" borderId="11" xfId="0" applyFont="1" applyFill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11" fillId="5" borderId="1" xfId="0" applyFont="1" applyFill="1" applyBorder="1" applyAlignment="1">
      <alignment vertical="top"/>
    </xf>
    <xf numFmtId="0" fontId="5" fillId="4" borderId="3" xfId="0" applyFont="1" applyFill="1" applyBorder="1" applyAlignment="1">
      <alignment vertical="top"/>
    </xf>
    <xf numFmtId="0" fontId="5" fillId="4" borderId="5" xfId="0" applyFont="1" applyFill="1" applyBorder="1" applyAlignment="1">
      <alignment vertical="top"/>
    </xf>
    <xf numFmtId="0" fontId="5" fillId="0" borderId="5" xfId="0" applyFont="1" applyFill="1" applyBorder="1" applyAlignment="1">
      <alignment vertical="top"/>
    </xf>
    <xf numFmtId="166" fontId="5" fillId="0" borderId="0" xfId="0" applyNumberFormat="1" applyFont="1" applyFill="1" applyBorder="1"/>
    <xf numFmtId="167" fontId="5" fillId="0" borderId="0" xfId="0" applyNumberFormat="1" applyFont="1" applyFill="1" applyBorder="1"/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7" fillId="0" borderId="0" xfId="0" applyFont="1" applyBorder="1" applyAlignment="1">
      <alignment horizontal="right" vertical="top" wrapText="1"/>
    </xf>
    <xf numFmtId="0" fontId="0" fillId="0" borderId="0" xfId="0" applyFill="1"/>
    <xf numFmtId="0" fontId="0" fillId="0" borderId="0" xfId="0" applyFont="1" applyFill="1"/>
    <xf numFmtId="169" fontId="0" fillId="0" borderId="0" xfId="0" applyNumberFormat="1" applyFill="1"/>
    <xf numFmtId="169" fontId="0" fillId="0" borderId="0" xfId="0" applyNumberFormat="1" applyFont="1" applyFill="1"/>
    <xf numFmtId="168" fontId="0" fillId="0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Sheet1!$N$1:$N$6</c:f>
              <c:strCache>
                <c:ptCount val="6"/>
              </c:strCache>
            </c:strRef>
          </c:tx>
          <c:spPr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41D-4E87-A4B8-388929C624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41D-4E87-A4B8-388929C624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41D-4E87-A4B8-388929C624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41D-4E87-A4B8-388929C6242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41D-4E87-A4B8-388929C6242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41D-4E87-A4B8-388929C6242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41D-4E87-A4B8-388929C6242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41D-4E87-A4B8-388929C6242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41D-4E87-A4B8-388929C6242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41D-4E87-A4B8-388929C6242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541D-4E87-A4B8-388929C6242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41D-4E87-A4B8-388929C6242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541D-4E87-A4B8-388929C6242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541D-4E87-A4B8-388929C6242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541D-4E87-A4B8-388929C6242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541D-4E87-A4B8-388929C6242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541D-4E87-A4B8-388929C6242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541D-4E87-A4B8-388929C62425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541D-4E87-A4B8-388929C62425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541D-4E87-A4B8-388929C62425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541D-4E87-A4B8-388929C62425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541D-4E87-A4B8-388929C62425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541D-4E87-A4B8-388929C62425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541D-4E87-A4B8-388929C62425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541D-4E87-A4B8-388929C62425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541D-4E87-A4B8-388929C62425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541D-4E87-A4B8-388929C62425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541D-4E87-A4B8-388929C62425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541D-4E87-A4B8-388929C62425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541D-4E87-A4B8-388929C62425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541D-4E87-A4B8-388929C62425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541D-4E87-A4B8-388929C62425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1-541D-4E87-A4B8-388929C62425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3-541D-4E87-A4B8-388929C62425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5-541D-4E87-A4B8-388929C62425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541D-4E87-A4B8-388929C62425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541D-4E87-A4B8-388929C62425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541D-4E87-A4B8-388929C62425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D-541D-4E87-A4B8-388929C62425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F-541D-4E87-A4B8-388929C62425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1-541D-4E87-A4B8-388929C62425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3-541D-4E87-A4B8-388929C62425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5-541D-4E87-A4B8-388929C62425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7-541D-4E87-A4B8-388929C62425}"/>
              </c:ext>
            </c:extLst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9-541D-4E87-A4B8-388929C62425}"/>
              </c:ext>
            </c:extLst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B-541D-4E87-A4B8-388929C62425}"/>
              </c:ext>
            </c:extLst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D-541D-4E87-A4B8-388929C62425}"/>
              </c:ext>
            </c:extLst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F-541D-4E87-A4B8-388929C62425}"/>
              </c:ext>
            </c:extLst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1-541D-4E87-A4B8-388929C62425}"/>
              </c:ext>
            </c:extLst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3-541D-4E87-A4B8-388929C62425}"/>
              </c:ext>
            </c:extLst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5-541D-4E87-A4B8-388929C62425}"/>
              </c:ext>
            </c:extLst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541D-4E87-A4B8-388929C62425}"/>
              </c:ext>
            </c:extLst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541D-4E87-A4B8-388929C62425}"/>
              </c:ext>
            </c:extLst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B-541D-4E87-A4B8-388929C62425}"/>
              </c:ext>
            </c:extLst>
          </c:dPt>
          <c:dPt>
            <c:idx val="54"/>
            <c:bubble3D val="0"/>
            <c:spPr>
              <a:solidFill>
                <a:schemeClr val="accent1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D-541D-4E87-A4B8-388929C62425}"/>
              </c:ext>
            </c:extLst>
          </c:dPt>
          <c:dPt>
            <c:idx val="55"/>
            <c:bubble3D val="0"/>
            <c:spPr>
              <a:solidFill>
                <a:schemeClr val="accent2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F-541D-4E87-A4B8-388929C62425}"/>
              </c:ext>
            </c:extLst>
          </c:dPt>
          <c:dPt>
            <c:idx val="56"/>
            <c:bubble3D val="0"/>
            <c:spPr>
              <a:solidFill>
                <a:schemeClr val="accent3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1-541D-4E87-A4B8-388929C62425}"/>
              </c:ext>
            </c:extLst>
          </c:dPt>
          <c:dPt>
            <c:idx val="57"/>
            <c:bubble3D val="0"/>
            <c:spPr>
              <a:solidFill>
                <a:schemeClr val="accent4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3-541D-4E87-A4B8-388929C62425}"/>
              </c:ext>
            </c:extLst>
          </c:dPt>
          <c:dPt>
            <c:idx val="58"/>
            <c:bubble3D val="0"/>
            <c:spPr>
              <a:solidFill>
                <a:schemeClr val="accent5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5-541D-4E87-A4B8-388929C62425}"/>
              </c:ext>
            </c:extLst>
          </c:dPt>
          <c:dPt>
            <c:idx val="59"/>
            <c:bubble3D val="0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7-541D-4E87-A4B8-388929C62425}"/>
              </c:ext>
            </c:extLst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9-541D-4E87-A4B8-388929C62425}"/>
              </c:ext>
            </c:extLst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B-541D-4E87-A4B8-388929C62425}"/>
              </c:ext>
            </c:extLst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D-541D-4E87-A4B8-388929C62425}"/>
              </c:ext>
            </c:extLst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F-541D-4E87-A4B8-388929C62425}"/>
              </c:ext>
            </c:extLst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1-541D-4E87-A4B8-388929C62425}"/>
              </c:ext>
            </c:extLst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3-541D-4E87-A4B8-388929C62425}"/>
              </c:ext>
            </c:extLst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5-541D-4E87-A4B8-388929C62425}"/>
              </c:ext>
            </c:extLst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7-541D-4E87-A4B8-388929C62425}"/>
              </c:ext>
            </c:extLst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9-541D-4E87-A4B8-388929C62425}"/>
              </c:ext>
            </c:extLst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B-541D-4E87-A4B8-388929C62425}"/>
              </c:ext>
            </c:extLst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D-541D-4E87-A4B8-388929C62425}"/>
              </c:ext>
            </c:extLst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F-541D-4E87-A4B8-388929C62425}"/>
              </c:ext>
            </c:extLst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1-541D-4E87-A4B8-388929C62425}"/>
              </c:ext>
            </c:extLst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3-541D-4E87-A4B8-388929C62425}"/>
              </c:ext>
            </c:extLst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5-541D-4E87-A4B8-388929C62425}"/>
              </c:ext>
            </c:extLst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7-541D-4E87-A4B8-388929C62425}"/>
              </c:ext>
            </c:extLst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9-541D-4E87-A4B8-388929C62425}"/>
              </c:ext>
            </c:extLst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B-541D-4E87-A4B8-388929C62425}"/>
              </c:ext>
            </c:extLst>
          </c:dPt>
          <c:dPt>
            <c:idx val="78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D-541D-4E87-A4B8-388929C62425}"/>
              </c:ext>
            </c:extLst>
          </c:dPt>
          <c:dPt>
            <c:idx val="79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F-541D-4E87-A4B8-388929C62425}"/>
              </c:ext>
            </c:extLst>
          </c:dPt>
          <c:dPt>
            <c:idx val="8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1-541D-4E87-A4B8-388929C62425}"/>
              </c:ext>
            </c:extLst>
          </c:dPt>
          <c:dPt>
            <c:idx val="8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3-541D-4E87-A4B8-388929C62425}"/>
              </c:ext>
            </c:extLst>
          </c:dPt>
          <c:dPt>
            <c:idx val="8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5-541D-4E87-A4B8-388929C62425}"/>
              </c:ext>
            </c:extLst>
          </c:dPt>
          <c:dPt>
            <c:idx val="8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7-541D-4E87-A4B8-388929C62425}"/>
              </c:ext>
            </c:extLst>
          </c:dPt>
          <c:dPt>
            <c:idx val="84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9-541D-4E87-A4B8-388929C62425}"/>
              </c:ext>
            </c:extLst>
          </c:dPt>
          <c:dPt>
            <c:idx val="85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B-541D-4E87-A4B8-388929C62425}"/>
              </c:ext>
            </c:extLst>
          </c:dPt>
          <c:dPt>
            <c:idx val="86"/>
            <c:bubble3D val="0"/>
            <c:spPr>
              <a:solidFill>
                <a:schemeClr val="accent3">
                  <a:lumMod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D-541D-4E87-A4B8-388929C62425}"/>
              </c:ext>
            </c:extLst>
          </c:dPt>
          <c:dPt>
            <c:idx val="87"/>
            <c:bubble3D val="0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F-541D-4E87-A4B8-388929C62425}"/>
              </c:ext>
            </c:extLst>
          </c:dPt>
          <c:dPt>
            <c:idx val="88"/>
            <c:bubble3D val="0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1-541D-4E87-A4B8-388929C62425}"/>
              </c:ext>
            </c:extLst>
          </c:dPt>
          <c:dPt>
            <c:idx val="89"/>
            <c:bubble3D val="0"/>
            <c:spPr>
              <a:solidFill>
                <a:schemeClr val="accent6">
                  <a:lumMod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3-541D-4E87-A4B8-388929C62425}"/>
              </c:ext>
            </c:extLst>
          </c:dPt>
          <c:dPt>
            <c:idx val="90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5-541D-4E87-A4B8-388929C62425}"/>
              </c:ext>
            </c:extLst>
          </c:dPt>
          <c:dPt>
            <c:idx val="91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7-541D-4E87-A4B8-388929C62425}"/>
              </c:ext>
            </c:extLst>
          </c:dPt>
          <c:dPt>
            <c:idx val="92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9-541D-4E87-A4B8-388929C62425}"/>
              </c:ext>
            </c:extLst>
          </c:dPt>
          <c:dPt>
            <c:idx val="93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B-541D-4E87-A4B8-388929C62425}"/>
              </c:ext>
            </c:extLst>
          </c:dPt>
          <c:dPt>
            <c:idx val="94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D-541D-4E87-A4B8-388929C62425}"/>
              </c:ext>
            </c:extLst>
          </c:dPt>
          <c:dPt>
            <c:idx val="95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F-541D-4E87-A4B8-388929C62425}"/>
              </c:ext>
            </c:extLst>
          </c:dPt>
          <c:dPt>
            <c:idx val="96"/>
            <c:bubble3D val="0"/>
            <c:spPr>
              <a:solidFill>
                <a:schemeClr val="accent1">
                  <a:lumMod val="7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1-541D-4E87-A4B8-388929C62425}"/>
              </c:ext>
            </c:extLst>
          </c:dPt>
          <c:dPt>
            <c:idx val="97"/>
            <c:bubble3D val="0"/>
            <c:spPr>
              <a:solidFill>
                <a:schemeClr val="accent2">
                  <a:lumMod val="7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3-541D-4E87-A4B8-388929C62425}"/>
              </c:ext>
            </c:extLst>
          </c:dPt>
          <c:dPt>
            <c:idx val="98"/>
            <c:bubble3D val="0"/>
            <c:spPr>
              <a:solidFill>
                <a:schemeClr val="accent3">
                  <a:lumMod val="7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5-541D-4E87-A4B8-388929C62425}"/>
              </c:ext>
            </c:extLst>
          </c:dPt>
          <c:dPt>
            <c:idx val="99"/>
            <c:bubble3D val="0"/>
            <c:spPr>
              <a:solidFill>
                <a:schemeClr val="accent4">
                  <a:lumMod val="7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7-541D-4E87-A4B8-388929C62425}"/>
              </c:ext>
            </c:extLst>
          </c:dPt>
          <c:dPt>
            <c:idx val="100"/>
            <c:bubble3D val="0"/>
            <c:spPr>
              <a:solidFill>
                <a:schemeClr val="accent5">
                  <a:lumMod val="7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9-541D-4E87-A4B8-388929C6242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41D-4E87-A4B8-388929C6242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41D-4E87-A4B8-388929C6242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41D-4E87-A4B8-388929C6242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41D-4E87-A4B8-388929C6242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41D-4E87-A4B8-388929C62425}"/>
                </c:ext>
              </c:extLst>
            </c:dLbl>
            <c:dLbl>
              <c:idx val="5"/>
              <c:layout>
                <c:manualLayout>
                  <c:x val="6.2395013679638043E-17"/>
                  <c:y val="2.0205620026155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/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41D-4E87-A4B8-388929C6242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41D-4E87-A4B8-388929C62425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41D-4E87-A4B8-388929C62425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541D-4E87-A4B8-388929C62425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541D-4E87-A4B8-388929C62425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541D-4E87-A4B8-388929C62425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541D-4E87-A4B8-388929C62425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541D-4E87-A4B8-388929C62425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541D-4E87-A4B8-388929C62425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541D-4E87-A4B8-388929C62425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541D-4E87-A4B8-388929C62425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541D-4E87-A4B8-388929C62425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541D-4E87-A4B8-388929C62425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>
                          <a:lumMod val="8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541D-4E87-A4B8-388929C62425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>
                          <a:lumMod val="8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541D-4E87-A4B8-388929C62425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>
                          <a:lumMod val="8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541D-4E87-A4B8-388929C62425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8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541D-4E87-A4B8-388929C62425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>
                          <a:lumMod val="8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541D-4E87-A4B8-388929C62425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>
                          <a:lumMod val="8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541D-4E87-A4B8-388929C62425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541D-4E87-A4B8-388929C62425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541D-4E87-A4B8-388929C62425}"/>
                </c:ext>
              </c:extLst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5-541D-4E87-A4B8-388929C62425}"/>
                </c:ext>
              </c:extLst>
            </c:dLbl>
            <c:dLbl>
              <c:idx val="2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7-541D-4E87-A4B8-388929C62425}"/>
                </c:ext>
              </c:extLst>
            </c:dLbl>
            <c:dLbl>
              <c:idx val="2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9-541D-4E87-A4B8-388929C62425}"/>
                </c:ext>
              </c:extLst>
            </c:dLbl>
            <c:dLbl>
              <c:idx val="2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541D-4E87-A4B8-388929C62425}"/>
                </c:ext>
              </c:extLst>
            </c:dLbl>
            <c:dLbl>
              <c:idx val="3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541D-4E87-A4B8-388929C62425}"/>
                </c:ext>
              </c:extLst>
            </c:dLbl>
            <c:dLbl>
              <c:idx val="3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>
                          <a:lumMod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F-541D-4E87-A4B8-388929C62425}"/>
                </c:ext>
              </c:extLst>
            </c:dLbl>
            <c:dLbl>
              <c:idx val="3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>
                          <a:lumMod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541D-4E87-A4B8-388929C62425}"/>
                </c:ext>
              </c:extLst>
            </c:dLbl>
            <c:dLbl>
              <c:idx val="3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3-541D-4E87-A4B8-388929C62425}"/>
                </c:ext>
              </c:extLst>
            </c:dLbl>
            <c:dLbl>
              <c:idx val="3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>
                          <a:lumMod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5-541D-4E87-A4B8-388929C62425}"/>
                </c:ext>
              </c:extLst>
            </c:dLbl>
            <c:dLbl>
              <c:idx val="3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>
                          <a:lumMod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7-541D-4E87-A4B8-388929C62425}"/>
                </c:ext>
              </c:extLst>
            </c:dLbl>
            <c:dLbl>
              <c:idx val="3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9-541D-4E87-A4B8-388929C62425}"/>
                </c:ext>
              </c:extLst>
            </c:dLbl>
            <c:dLbl>
              <c:idx val="3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B-541D-4E87-A4B8-388929C62425}"/>
                </c:ext>
              </c:extLst>
            </c:dLbl>
            <c:dLbl>
              <c:idx val="3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D-541D-4E87-A4B8-388929C62425}"/>
                </c:ext>
              </c:extLst>
            </c:dLbl>
            <c:dLbl>
              <c:idx val="3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F-541D-4E87-A4B8-388929C62425}"/>
                </c:ext>
              </c:extLst>
            </c:dLbl>
            <c:dLbl>
              <c:idx val="4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1-541D-4E87-A4B8-388929C62425}"/>
                </c:ext>
              </c:extLst>
            </c:dLbl>
            <c:dLbl>
              <c:idx val="4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3-541D-4E87-A4B8-388929C62425}"/>
                </c:ext>
              </c:extLst>
            </c:dLbl>
            <c:dLbl>
              <c:idx val="4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>
                          <a:lumMod val="7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5-541D-4E87-A4B8-388929C62425}"/>
                </c:ext>
              </c:extLst>
            </c:dLbl>
            <c:dLbl>
              <c:idx val="4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>
                          <a:lumMod val="7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7-541D-4E87-A4B8-388929C62425}"/>
                </c:ext>
              </c:extLst>
            </c:dLbl>
            <c:dLbl>
              <c:idx val="4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>
                          <a:lumMod val="7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9-541D-4E87-A4B8-388929C62425}"/>
                </c:ext>
              </c:extLst>
            </c:dLbl>
            <c:dLbl>
              <c:idx val="4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B-541D-4E87-A4B8-388929C62425}"/>
                </c:ext>
              </c:extLst>
            </c:dLbl>
            <c:dLbl>
              <c:idx val="4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>
                          <a:lumMod val="7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D-541D-4E87-A4B8-388929C62425}"/>
                </c:ext>
              </c:extLst>
            </c:dLbl>
            <c:dLbl>
              <c:idx val="4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>
                          <a:lumMod val="7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F-541D-4E87-A4B8-388929C62425}"/>
                </c:ext>
              </c:extLst>
            </c:dLbl>
            <c:dLbl>
              <c:idx val="4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>
                          <a:lumMod val="50000"/>
                          <a:lumOff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1-541D-4E87-A4B8-388929C62425}"/>
                </c:ext>
              </c:extLst>
            </c:dLbl>
            <c:dLbl>
              <c:idx val="4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>
                          <a:lumMod val="50000"/>
                          <a:lumOff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3-541D-4E87-A4B8-388929C62425}"/>
                </c:ext>
              </c:extLst>
            </c:dLbl>
            <c:dLbl>
              <c:idx val="5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>
                          <a:lumMod val="50000"/>
                          <a:lumOff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5-541D-4E87-A4B8-388929C62425}"/>
                </c:ext>
              </c:extLst>
            </c:dLbl>
            <c:dLbl>
              <c:idx val="5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50000"/>
                          <a:lumOff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7-541D-4E87-A4B8-388929C62425}"/>
                </c:ext>
              </c:extLst>
            </c:dLbl>
            <c:dLbl>
              <c:idx val="5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>
                          <a:lumMod val="50000"/>
                          <a:lumOff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9-541D-4E87-A4B8-388929C62425}"/>
                </c:ext>
              </c:extLst>
            </c:dLbl>
            <c:dLbl>
              <c:idx val="5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>
                          <a:lumMod val="50000"/>
                          <a:lumOff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B-541D-4E87-A4B8-388929C62425}"/>
                </c:ext>
              </c:extLst>
            </c:dLbl>
            <c:dLbl>
              <c:idx val="5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D-541D-4E87-A4B8-388929C62425}"/>
                </c:ext>
              </c:extLst>
            </c:dLbl>
            <c:dLbl>
              <c:idx val="5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6F-541D-4E87-A4B8-388929C62425}"/>
                </c:ext>
              </c:extLst>
            </c:dLbl>
            <c:dLbl>
              <c:idx val="5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1-541D-4E87-A4B8-388929C62425}"/>
                </c:ext>
              </c:extLst>
            </c:dLbl>
            <c:dLbl>
              <c:idx val="5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3-541D-4E87-A4B8-388929C62425}"/>
                </c:ext>
              </c:extLst>
            </c:dLbl>
            <c:dLbl>
              <c:idx val="5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5-541D-4E87-A4B8-388929C62425}"/>
                </c:ext>
              </c:extLst>
            </c:dLbl>
            <c:dLbl>
              <c:idx val="5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/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7-541D-4E87-A4B8-388929C62425}"/>
                </c:ext>
              </c:extLst>
            </c:dLbl>
            <c:dLbl>
              <c:idx val="6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9-541D-4E87-A4B8-388929C62425}"/>
                </c:ext>
              </c:extLst>
            </c:dLbl>
            <c:dLbl>
              <c:idx val="6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B-541D-4E87-A4B8-388929C62425}"/>
                </c:ext>
              </c:extLst>
            </c:dLbl>
            <c:dLbl>
              <c:idx val="6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D-541D-4E87-A4B8-388929C62425}"/>
                </c:ext>
              </c:extLst>
            </c:dLbl>
            <c:dLbl>
              <c:idx val="6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7F-541D-4E87-A4B8-388929C62425}"/>
                </c:ext>
              </c:extLst>
            </c:dLbl>
            <c:dLbl>
              <c:idx val="6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81-541D-4E87-A4B8-388929C62425}"/>
                </c:ext>
              </c:extLst>
            </c:dLbl>
            <c:dLbl>
              <c:idx val="6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83-541D-4E87-A4B8-388929C62425}"/>
                </c:ext>
              </c:extLst>
            </c:dLbl>
            <c:dLbl>
              <c:idx val="6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85-541D-4E87-A4B8-388929C62425}"/>
                </c:ext>
              </c:extLst>
            </c:dLbl>
            <c:dLbl>
              <c:idx val="6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87-541D-4E87-A4B8-388929C62425}"/>
                </c:ext>
              </c:extLst>
            </c:dLbl>
            <c:dLbl>
              <c:idx val="6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89-541D-4E87-A4B8-388929C62425}"/>
                </c:ext>
              </c:extLst>
            </c:dLbl>
            <c:dLbl>
              <c:idx val="6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8B-541D-4E87-A4B8-388929C62425}"/>
                </c:ext>
              </c:extLst>
            </c:dLbl>
            <c:dLbl>
              <c:idx val="7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8D-541D-4E87-A4B8-388929C62425}"/>
                </c:ext>
              </c:extLst>
            </c:dLbl>
            <c:dLbl>
              <c:idx val="7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8F-541D-4E87-A4B8-388929C62425}"/>
                </c:ext>
              </c:extLst>
            </c:dLbl>
            <c:dLbl>
              <c:idx val="7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>
                          <a:lumMod val="8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91-541D-4E87-A4B8-388929C62425}"/>
                </c:ext>
              </c:extLst>
            </c:dLbl>
            <c:dLbl>
              <c:idx val="7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>
                          <a:lumMod val="8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93-541D-4E87-A4B8-388929C62425}"/>
                </c:ext>
              </c:extLst>
            </c:dLbl>
            <c:dLbl>
              <c:idx val="7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>
                          <a:lumMod val="8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95-541D-4E87-A4B8-388929C62425}"/>
                </c:ext>
              </c:extLst>
            </c:dLbl>
            <c:dLbl>
              <c:idx val="7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8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97-541D-4E87-A4B8-388929C62425}"/>
                </c:ext>
              </c:extLst>
            </c:dLbl>
            <c:dLbl>
              <c:idx val="7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>
                          <a:lumMod val="8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99-541D-4E87-A4B8-388929C62425}"/>
                </c:ext>
              </c:extLst>
            </c:dLbl>
            <c:dLbl>
              <c:idx val="7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>
                          <a:lumMod val="8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9B-541D-4E87-A4B8-388929C62425}"/>
                </c:ext>
              </c:extLst>
            </c:dLbl>
            <c:dLbl>
              <c:idx val="7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9D-541D-4E87-A4B8-388929C62425}"/>
                </c:ext>
              </c:extLst>
            </c:dLbl>
            <c:dLbl>
              <c:idx val="7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9F-541D-4E87-A4B8-388929C62425}"/>
                </c:ext>
              </c:extLst>
            </c:dLbl>
            <c:dLbl>
              <c:idx val="8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A1-541D-4E87-A4B8-388929C62425}"/>
                </c:ext>
              </c:extLst>
            </c:dLbl>
            <c:dLbl>
              <c:idx val="8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A3-541D-4E87-A4B8-388929C62425}"/>
                </c:ext>
              </c:extLst>
            </c:dLbl>
            <c:dLbl>
              <c:idx val="8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A5-541D-4E87-A4B8-388929C62425}"/>
                </c:ext>
              </c:extLst>
            </c:dLbl>
            <c:dLbl>
              <c:idx val="8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A7-541D-4E87-A4B8-388929C62425}"/>
                </c:ext>
              </c:extLst>
            </c:dLbl>
            <c:dLbl>
              <c:idx val="8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A9-541D-4E87-A4B8-388929C62425}"/>
                </c:ext>
              </c:extLst>
            </c:dLbl>
            <c:dLbl>
              <c:idx val="8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>
                          <a:lumMod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AB-541D-4E87-A4B8-388929C62425}"/>
                </c:ext>
              </c:extLst>
            </c:dLbl>
            <c:dLbl>
              <c:idx val="8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>
                          <a:lumMod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AD-541D-4E87-A4B8-388929C62425}"/>
                </c:ext>
              </c:extLst>
            </c:dLbl>
            <c:dLbl>
              <c:idx val="8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AF-541D-4E87-A4B8-388929C62425}"/>
                </c:ext>
              </c:extLst>
            </c:dLbl>
            <c:dLbl>
              <c:idx val="8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>
                          <a:lumMod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B1-541D-4E87-A4B8-388929C62425}"/>
                </c:ext>
              </c:extLst>
            </c:dLbl>
            <c:dLbl>
              <c:idx val="8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>
                          <a:lumMod val="5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B3-541D-4E87-A4B8-388929C62425}"/>
                </c:ext>
              </c:extLst>
            </c:dLbl>
            <c:dLbl>
              <c:idx val="9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B5-541D-4E87-A4B8-388929C62425}"/>
                </c:ext>
              </c:extLst>
            </c:dLbl>
            <c:dLbl>
              <c:idx val="9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B7-541D-4E87-A4B8-388929C62425}"/>
                </c:ext>
              </c:extLst>
            </c:dLbl>
            <c:dLbl>
              <c:idx val="9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B9-541D-4E87-A4B8-388929C62425}"/>
                </c:ext>
              </c:extLst>
            </c:dLbl>
            <c:dLbl>
              <c:idx val="9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BB-541D-4E87-A4B8-388929C62425}"/>
                </c:ext>
              </c:extLst>
            </c:dLbl>
            <c:dLbl>
              <c:idx val="9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BD-541D-4E87-A4B8-388929C62425}"/>
                </c:ext>
              </c:extLst>
            </c:dLbl>
            <c:dLbl>
              <c:idx val="9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BF-541D-4E87-A4B8-388929C62425}"/>
                </c:ext>
              </c:extLst>
            </c:dLbl>
            <c:dLbl>
              <c:idx val="9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>
                          <a:lumMod val="7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C1-541D-4E87-A4B8-388929C62425}"/>
                </c:ext>
              </c:extLst>
            </c:dLbl>
            <c:dLbl>
              <c:idx val="9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>
                          <a:lumMod val="7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C3-541D-4E87-A4B8-388929C62425}"/>
                </c:ext>
              </c:extLst>
            </c:dLbl>
            <c:dLbl>
              <c:idx val="9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>
                          <a:lumMod val="7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C5-541D-4E87-A4B8-388929C62425}"/>
                </c:ext>
              </c:extLst>
            </c:dLbl>
            <c:dLbl>
              <c:idx val="9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C7-541D-4E87-A4B8-388929C62425}"/>
                </c:ext>
              </c:extLst>
            </c:dLbl>
            <c:dLbl>
              <c:idx val="10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>
                          <a:lumMod val="70000"/>
                        </a:schemeClr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C9-541D-4E87-A4B8-388929C624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1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Sheet1!$M$7:$M$107</c:f>
              <c:strCache>
                <c:ptCount val="33"/>
                <c:pt idx="0">
                  <c:v>Fan&amp;Radiator</c:v>
                </c:pt>
                <c:pt idx="1">
                  <c:v>Peltier</c:v>
                </c:pt>
                <c:pt idx="3">
                  <c:v>Power supply</c:v>
                </c:pt>
                <c:pt idx="4">
                  <c:v>DC/DC buck</c:v>
                </c:pt>
                <c:pt idx="5">
                  <c:v>MCU board</c:v>
                </c:pt>
                <c:pt idx="6">
                  <c:v>RF</c:v>
                </c:pt>
                <c:pt idx="7">
                  <c:v>ICs</c:v>
                </c:pt>
                <c:pt idx="19">
                  <c:v>Passive electronic</c:v>
                </c:pt>
                <c:pt idx="28">
                  <c:v>Aluminium</c:v>
                </c:pt>
                <c:pt idx="29">
                  <c:v>Wood</c:v>
                </c:pt>
                <c:pt idx="30">
                  <c:v>Blue Foam</c:v>
                </c:pt>
                <c:pt idx="32">
                  <c:v>Miscellaneous</c:v>
                </c:pt>
              </c:strCache>
            </c:strRef>
          </c:cat>
          <c:val>
            <c:numRef>
              <c:f>Sheet1!$N$7:$N$107</c:f>
              <c:numCache>
                <c:formatCode>#,##0\ [$€-1];[Red]\-#,##0\ [$€-1]</c:formatCode>
                <c:ptCount val="101"/>
                <c:pt idx="0">
                  <c:v>60</c:v>
                </c:pt>
                <c:pt idx="1">
                  <c:v>16</c:v>
                </c:pt>
                <c:pt idx="3">
                  <c:v>34</c:v>
                </c:pt>
                <c:pt idx="4">
                  <c:v>2</c:v>
                </c:pt>
                <c:pt idx="5">
                  <c:v>10</c:v>
                </c:pt>
                <c:pt idx="6">
                  <c:v>2</c:v>
                </c:pt>
                <c:pt idx="7" formatCode="#,##0.00\ [$€-1];[Red]\-#,##0.00\ [$€-1]">
                  <c:v>19.100000000000001</c:v>
                </c:pt>
                <c:pt idx="19">
                  <c:v>13.780000000000001</c:v>
                </c:pt>
                <c:pt idx="28">
                  <c:v>50</c:v>
                </c:pt>
                <c:pt idx="29">
                  <c:v>10</c:v>
                </c:pt>
                <c:pt idx="30">
                  <c:v>5</c:v>
                </c:pt>
                <c:pt idx="32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E-541D-4E87-A4B8-388929C6242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230840</xdr:colOff>
      <xdr:row>6</xdr:row>
      <xdr:rowOff>46841</xdr:rowOff>
    </xdr:from>
    <xdr:to>
      <xdr:col>2</xdr:col>
      <xdr:colOff>1650111</xdr:colOff>
      <xdr:row>6</xdr:row>
      <xdr:rowOff>1411941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2546" y="2467312"/>
          <a:ext cx="1419271" cy="136510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7</xdr:row>
      <xdr:rowOff>195716</xdr:rowOff>
    </xdr:from>
    <xdr:to>
      <xdr:col>2</xdr:col>
      <xdr:colOff>1415416</xdr:colOff>
      <xdr:row>7</xdr:row>
      <xdr:rowOff>1256460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2909" y="4053341"/>
          <a:ext cx="1226820" cy="1060744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9</xdr:row>
      <xdr:rowOff>53789</xdr:rowOff>
    </xdr:from>
    <xdr:to>
      <xdr:col>2</xdr:col>
      <xdr:colOff>1712259</xdr:colOff>
      <xdr:row>9</xdr:row>
      <xdr:rowOff>1189254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79812" y="591671"/>
          <a:ext cx="1559859" cy="1135465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10</xdr:row>
      <xdr:rowOff>127468</xdr:rowOff>
    </xdr:from>
    <xdr:to>
      <xdr:col>2</xdr:col>
      <xdr:colOff>1568823</xdr:colOff>
      <xdr:row>10</xdr:row>
      <xdr:rowOff>1382934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69441" y="5416644"/>
          <a:ext cx="1311088" cy="1255466"/>
        </a:xfrm>
        <a:prstGeom prst="rect">
          <a:avLst/>
        </a:prstGeom>
      </xdr:spPr>
    </xdr:pic>
    <xdr:clientData/>
  </xdr:twoCellAnchor>
  <xdr:twoCellAnchor editAs="oneCell">
    <xdr:from>
      <xdr:col>2</xdr:col>
      <xdr:colOff>470646</xdr:colOff>
      <xdr:row>12</xdr:row>
      <xdr:rowOff>44823</xdr:rowOff>
    </xdr:from>
    <xdr:to>
      <xdr:col>2</xdr:col>
      <xdr:colOff>1322293</xdr:colOff>
      <xdr:row>12</xdr:row>
      <xdr:rowOff>1232330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82352" y="25414941"/>
          <a:ext cx="851647" cy="1187507"/>
        </a:xfrm>
        <a:prstGeom prst="rect">
          <a:avLst/>
        </a:prstGeom>
      </xdr:spPr>
    </xdr:pic>
    <xdr:clientData/>
  </xdr:twoCellAnchor>
  <xdr:twoCellAnchor editAs="oneCell">
    <xdr:from>
      <xdr:col>2</xdr:col>
      <xdr:colOff>194416</xdr:colOff>
      <xdr:row>17</xdr:row>
      <xdr:rowOff>96936</xdr:rowOff>
    </xdr:from>
    <xdr:to>
      <xdr:col>2</xdr:col>
      <xdr:colOff>1554139</xdr:colOff>
      <xdr:row>17</xdr:row>
      <xdr:rowOff>1053352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6200000">
          <a:off x="3007041" y="15258547"/>
          <a:ext cx="956416" cy="1359723"/>
        </a:xfrm>
        <a:prstGeom prst="rect">
          <a:avLst/>
        </a:prstGeom>
      </xdr:spPr>
    </xdr:pic>
    <xdr:clientData/>
  </xdr:twoCellAnchor>
  <xdr:twoCellAnchor editAs="oneCell">
    <xdr:from>
      <xdr:col>2</xdr:col>
      <xdr:colOff>171254</xdr:colOff>
      <xdr:row>15</xdr:row>
      <xdr:rowOff>256376</xdr:rowOff>
    </xdr:from>
    <xdr:to>
      <xdr:col>2</xdr:col>
      <xdr:colOff>1343838</xdr:colOff>
      <xdr:row>15</xdr:row>
      <xdr:rowOff>993630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12600000">
          <a:off x="2782225" y="13131935"/>
          <a:ext cx="1172584" cy="737254"/>
        </a:xfrm>
        <a:prstGeom prst="rect">
          <a:avLst/>
        </a:prstGeom>
      </xdr:spPr>
    </xdr:pic>
    <xdr:clientData/>
  </xdr:twoCellAnchor>
  <xdr:twoCellAnchor editAs="oneCell">
    <xdr:from>
      <xdr:col>2</xdr:col>
      <xdr:colOff>27895</xdr:colOff>
      <xdr:row>14</xdr:row>
      <xdr:rowOff>44823</xdr:rowOff>
    </xdr:from>
    <xdr:to>
      <xdr:col>2</xdr:col>
      <xdr:colOff>1638361</xdr:colOff>
      <xdr:row>14</xdr:row>
      <xdr:rowOff>1187822</xdr:rowOff>
    </xdr:to>
    <xdr:pic>
      <xdr:nvPicPr>
        <xdr:cNvPr id="10" name="Picture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638866" y="11676529"/>
          <a:ext cx="1610466" cy="1142999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18</xdr:row>
      <xdr:rowOff>218801</xdr:rowOff>
    </xdr:from>
    <xdr:to>
      <xdr:col>2</xdr:col>
      <xdr:colOff>1212476</xdr:colOff>
      <xdr:row>18</xdr:row>
      <xdr:rowOff>1168213</xdr:rowOff>
    </xdr:to>
    <xdr:pic>
      <xdr:nvPicPr>
        <xdr:cNvPr id="12" name="Image 11" descr="DRV8830DGQR Texas Instruments | 296-28165-1-ND DigiKey Electronics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8706" y="16825919"/>
          <a:ext cx="954741" cy="949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338761</xdr:colOff>
      <xdr:row>16</xdr:row>
      <xdr:rowOff>78441</xdr:rowOff>
    </xdr:from>
    <xdr:to>
      <xdr:col>2</xdr:col>
      <xdr:colOff>1443317</xdr:colOff>
      <xdr:row>16</xdr:row>
      <xdr:rowOff>1179419</xdr:rowOff>
    </xdr:to>
    <xdr:pic>
      <xdr:nvPicPr>
        <xdr:cNvPr id="13" name="Image 12" descr="DRV8412DDWR Texas Instruments | 296-25561-1-ND DigiKey Electronics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9732" y="14197853"/>
          <a:ext cx="1104556" cy="1100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</xdr:colOff>
      <xdr:row>11</xdr:row>
      <xdr:rowOff>183875</xdr:rowOff>
    </xdr:from>
    <xdr:to>
      <xdr:col>2</xdr:col>
      <xdr:colOff>1763089</xdr:colOff>
      <xdr:row>11</xdr:row>
      <xdr:rowOff>1288677</xdr:rowOff>
    </xdr:to>
    <xdr:pic>
      <xdr:nvPicPr>
        <xdr:cNvPr id="14" name="image-main" descr="Arduino Leonardo with Header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3382" y="8913257"/>
          <a:ext cx="1740678" cy="11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336177</xdr:colOff>
      <xdr:row>5</xdr:row>
      <xdr:rowOff>113179</xdr:rowOff>
    </xdr:from>
    <xdr:to>
      <xdr:col>26</xdr:col>
      <xdr:colOff>537883</xdr:colOff>
      <xdr:row>10</xdr:row>
      <xdr:rowOff>1411941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564833</xdr:colOff>
      <xdr:row>4</xdr:row>
      <xdr:rowOff>133985</xdr:rowOff>
    </xdr:from>
    <xdr:to>
      <xdr:col>11</xdr:col>
      <xdr:colOff>205740</xdr:colOff>
      <xdr:row>15</xdr:row>
      <xdr:rowOff>85308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3633" y="682625"/>
          <a:ext cx="4875847" cy="1963003"/>
        </a:xfrm>
        <a:prstGeom prst="rect">
          <a:avLst/>
        </a:prstGeom>
      </xdr:spPr>
    </xdr:pic>
    <xdr:clientData/>
  </xdr:twoCellAnchor>
  <xdr:twoCellAnchor editAs="oneCell">
    <xdr:from>
      <xdr:col>0</xdr:col>
      <xdr:colOff>373381</xdr:colOff>
      <xdr:row>4</xdr:row>
      <xdr:rowOff>0</xdr:rowOff>
    </xdr:from>
    <xdr:to>
      <xdr:col>4</xdr:col>
      <xdr:colOff>68581</xdr:colOff>
      <xdr:row>15</xdr:row>
      <xdr:rowOff>71609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3381" y="548640"/>
          <a:ext cx="2278380" cy="2083289"/>
        </a:xfrm>
        <a:prstGeom prst="rect">
          <a:avLst/>
        </a:prstGeom>
      </xdr:spPr>
    </xdr:pic>
    <xdr:clientData/>
  </xdr:twoCellAnchor>
  <xdr:twoCellAnchor editAs="oneCell">
    <xdr:from>
      <xdr:col>4</xdr:col>
      <xdr:colOff>556260</xdr:colOff>
      <xdr:row>16</xdr:row>
      <xdr:rowOff>15240</xdr:rowOff>
    </xdr:from>
    <xdr:to>
      <xdr:col>11</xdr:col>
      <xdr:colOff>144780</xdr:colOff>
      <xdr:row>17</xdr:row>
      <xdr:rowOff>11745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39440" y="2758440"/>
          <a:ext cx="4823460" cy="179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fr/gp/product/B075DBDS3J/ref=oh_aui_detailpage_o06_s00?ie=UTF8&amp;psc=1" TargetMode="External"/><Relationship Id="rId13" Type="http://schemas.openxmlformats.org/officeDocument/2006/relationships/hyperlink" Target="https://www.digikey.fr/product-detail/fr/texas-instruments/DRV8412DDWR/296-25561-1-ND/2197040?utm_campaign=buynow&amp;utm_medium=aggregator&amp;WT.z_cid=ref_findchips_standard&amp;utm_source=findchips" TargetMode="External"/><Relationship Id="rId18" Type="http://schemas.openxmlformats.org/officeDocument/2006/relationships/hyperlink" Target="https://www.mouser.fr/ProductDetail/Wurth-Electronics/695402400222?qs=%2fha2pyFaduggnpXGUfwC5LaikytchDxWnZERCzbqufeazUk9kLU1Bw%3d%3d" TargetMode="External"/><Relationship Id="rId3" Type="http://schemas.openxmlformats.org/officeDocument/2006/relationships/hyperlink" Target="https://www.electron.com/12v-dc-switching-power-supply-mean-well-rs-150-12-p53682/" TargetMode="External"/><Relationship Id="rId7" Type="http://schemas.openxmlformats.org/officeDocument/2006/relationships/hyperlink" Target="https://www.mouser.fr/ProductDetail/Texas-Instruments/LP38691QSD-50-NOPB?qs=sGAEpiMZZMsGz1a6aV8DcOFtVvioSBoRl3rE7%2fGvr0I%3d" TargetMode="External"/><Relationship Id="rId12" Type="http://schemas.openxmlformats.org/officeDocument/2006/relationships/hyperlink" Target="https://www.digikey.fr/product-detail/fr/texas-instruments/DRV8432DKD/296-27410-5-ND/2288054?utm_campaign=buynow&amp;utm_medium=aggregator&amp;WT.z_cid=ref_findchips_standard&amp;utm_source=findchips" TargetMode="External"/><Relationship Id="rId17" Type="http://schemas.openxmlformats.org/officeDocument/2006/relationships/hyperlink" Target="https://www.maximintegrated.com/en/products/sensors/MAX31790.html" TargetMode="External"/><Relationship Id="rId2" Type="http://schemas.openxmlformats.org/officeDocument/2006/relationships/hyperlink" Target="https://www.electron.com/peltier-module-hebei-tec1-07108ht-p361/" TargetMode="External"/><Relationship Id="rId16" Type="http://schemas.openxmlformats.org/officeDocument/2006/relationships/hyperlink" Target="http://www.ti.com/product/PCA9555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://www.deepcool.com/product/cpucooler/2013-12/7_471.shtml" TargetMode="External"/><Relationship Id="rId6" Type="http://schemas.openxmlformats.org/officeDocument/2006/relationships/hyperlink" Target="https://www.mouser.fr/ProductDetail/Texas-Instruments/TLV70233DSER?qs=sGAEpiMZZMsGz1a6aV8DcKt5MQ%2fwn0OxdMDKPTtiSEY%3d" TargetMode="External"/><Relationship Id="rId11" Type="http://schemas.openxmlformats.org/officeDocument/2006/relationships/hyperlink" Target="https://www.mouser.fr/ProductDetail/Schurter/DENO-23-0001?qs=sGAEpiMZZMsg%252by3WlYCkU%2fBUuRpviN4B0xV%252bHTQ%252b2jg%3d" TargetMode="External"/><Relationship Id="rId5" Type="http://schemas.openxmlformats.org/officeDocument/2006/relationships/hyperlink" Target="https://www.mouser.fr/ProductDetail/Texas-Instruments/LM2596SX-50-NOPB?qs=X1J7HmVL2ZGZ5T4VcWdmNw==" TargetMode="External"/><Relationship Id="rId15" Type="http://schemas.openxmlformats.org/officeDocument/2006/relationships/hyperlink" Target="https://store.arduino.cc/arduino-leonardo-with-headers" TargetMode="External"/><Relationship Id="rId10" Type="http://schemas.openxmlformats.org/officeDocument/2006/relationships/hyperlink" Target="https://eu.mouser.com/ProductDetail/Bel-Signal-Transformer/HCTI-330-52?qs=%2fha2pyFaduhvyNakY6lEP6ITEJf3PhNCvcBPNmmEvELHVc3Nm2nNyA%3d%3d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mouser.fr/datasheet/2/268/20005382B-914608.pdf" TargetMode="External"/><Relationship Id="rId9" Type="http://schemas.openxmlformats.org/officeDocument/2006/relationships/hyperlink" Target="https://www.amazon.fr/gp/product/B0776RHRGF/ref=oh_aui_detailpage_o01_s00?ie=UTF8&amp;psc=1" TargetMode="External"/><Relationship Id="rId14" Type="http://schemas.openxmlformats.org/officeDocument/2006/relationships/hyperlink" Target="https://www.digikey.fr/product-detail/fr/texas-instruments/DRV8830DGQR/296-28165-1-ND/2520907?utm_campaign=buynow&amp;utm_medium=aggregator&amp;WT.z_cid=ref_findchips_standard&amp;utm_source=findchip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user.fr/ProductDetail/Murata-Electronics/GRM21BC81C106KE15L?qs=sGAEpiMZZMs0AnBnWHyRQKFZIQ7b73cdGHxNihrk%2fykL%2fs1exAwMsg%3d%3d" TargetMode="External"/><Relationship Id="rId3" Type="http://schemas.openxmlformats.org/officeDocument/2006/relationships/hyperlink" Target="https://eu.mouser.com/ProductDetail/Bel-Signal-Transformer/HCTI-330-52?qs=%2fha2pyFaduhvyNakY6lEP6ITEJf3PhNCvcBPNmmEvELHVc3Nm2nNyA%3d%3d" TargetMode="External"/><Relationship Id="rId7" Type="http://schemas.openxmlformats.org/officeDocument/2006/relationships/hyperlink" Target="https://www.mouser.fr/search/refine.aspx?Ntk=P_MarCom&amp;Ntt=162236843" TargetMode="External"/><Relationship Id="rId2" Type="http://schemas.openxmlformats.org/officeDocument/2006/relationships/hyperlink" Target="https://eu.mouser.com/ProductDetail/Bel-Signal-Transformer/HCTI-150-50?qs=gt1LBUVyoHkF45dK1WiKjw==" TargetMode="External"/><Relationship Id="rId1" Type="http://schemas.openxmlformats.org/officeDocument/2006/relationships/hyperlink" Target="https://en.wikipedia.org/wiki/RLC_circuit" TargetMode="External"/><Relationship Id="rId6" Type="http://schemas.openxmlformats.org/officeDocument/2006/relationships/hyperlink" Target="https://www.mouser.fr/ProductDetail/Taiyo-Yuden/EMK325ABJ107MM-P?qs=sGAEpiMZZMs0AnBnWHyRQGhk12fSSRJZU9LapuA34fgQQa9n07lBew%3d%3d" TargetMode="External"/><Relationship Id="rId5" Type="http://schemas.openxmlformats.org/officeDocument/2006/relationships/hyperlink" Target="https://www.mouser.fr/ProductDetail/Schurter/DENO-23-0001?qs=sGAEpiMZZMsg%252by3WlYCkU%2fBUuRpviN4B0xV%252bHTQ%252b2jg%3d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mouser.fr/ProductDetail/Coiltronics-Eaton/DR127-101-R?qs=yzwxPInThYS5S9GNGzgpHA%3D%3D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arnell.com/datasheets/2366823.pdf?_ga=2.73654930.1221798446.1531303746-33000657.1516117626" TargetMode="External"/><Relationship Id="rId1" Type="http://schemas.openxmlformats.org/officeDocument/2006/relationships/hyperlink" Target="http://www.farnell.com/datasheets/2360566.pdf?_ga=2.73886994.1221798446.1531303746-33000657.1516117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"/>
  <sheetViews>
    <sheetView tabSelected="1" zoomScale="70" zoomScaleNormal="70" workbookViewId="0">
      <pane ySplit="5" topLeftCell="A9" activePane="bottomLeft" state="frozen"/>
      <selection pane="bottomLeft" activeCell="D17" sqref="D17"/>
    </sheetView>
  </sheetViews>
  <sheetFormatPr defaultColWidth="9.109375" defaultRowHeight="13.8" x14ac:dyDescent="0.25"/>
  <cols>
    <col min="1" max="1" width="17.88671875" style="19" bestFit="1" customWidth="1"/>
    <col min="2" max="2" width="21.33203125" style="19" bestFit="1" customWidth="1"/>
    <col min="3" max="3" width="26.88671875" style="19" customWidth="1"/>
    <col min="4" max="4" width="36.6640625" style="19" customWidth="1"/>
    <col min="5" max="5" width="12.109375" style="18" bestFit="1" customWidth="1"/>
    <col min="6" max="6" width="10.5546875" style="19" bestFit="1" customWidth="1"/>
    <col min="7" max="7" width="11.6640625" style="19" bestFit="1" customWidth="1"/>
    <col min="8" max="8" width="6.88671875" style="45" customWidth="1"/>
    <col min="9" max="9" width="8.6640625" style="19" bestFit="1" customWidth="1"/>
    <col min="10" max="12" width="9.109375" style="20"/>
    <col min="13" max="13" width="17.33203125" style="20" bestFit="1" customWidth="1"/>
    <col min="14" max="16384" width="9.109375" style="20"/>
  </cols>
  <sheetData>
    <row r="1" spans="1:14" ht="45" customHeight="1" x14ac:dyDescent="0.25">
      <c r="A1" s="120" t="s">
        <v>122</v>
      </c>
      <c r="B1" s="120"/>
      <c r="C1" s="120"/>
      <c r="D1" s="121"/>
      <c r="E1" s="124" t="s">
        <v>140</v>
      </c>
      <c r="F1" s="124"/>
      <c r="G1" s="124"/>
      <c r="H1" s="54"/>
      <c r="I1" s="54"/>
    </row>
    <row r="2" spans="1:14" ht="18.75" customHeight="1" x14ac:dyDescent="0.25">
      <c r="A2" s="109" t="s">
        <v>17</v>
      </c>
      <c r="B2" s="110">
        <f>SUM(G:G)</f>
        <v>236.28</v>
      </c>
      <c r="C2" s="21"/>
      <c r="D2" s="21"/>
    </row>
    <row r="3" spans="1:14" s="25" customFormat="1" ht="14.4" thickBot="1" x14ac:dyDescent="0.3">
      <c r="A3" s="22"/>
      <c r="B3" s="22"/>
      <c r="C3" s="22"/>
      <c r="D3" s="22"/>
      <c r="E3" s="23"/>
      <c r="F3" s="24"/>
      <c r="G3" s="24"/>
      <c r="H3" s="46"/>
      <c r="I3" s="24"/>
    </row>
    <row r="4" spans="1:14" s="26" customFormat="1" ht="15" x14ac:dyDescent="0.25">
      <c r="A4" s="64" t="s">
        <v>20</v>
      </c>
      <c r="B4" s="65" t="s">
        <v>11</v>
      </c>
      <c r="C4" s="65"/>
      <c r="D4" s="65" t="s">
        <v>10</v>
      </c>
      <c r="E4" s="66" t="s">
        <v>3</v>
      </c>
      <c r="F4" s="65" t="s">
        <v>59</v>
      </c>
      <c r="G4" s="67" t="s">
        <v>12</v>
      </c>
      <c r="H4" s="68" t="s">
        <v>16</v>
      </c>
      <c r="I4" s="69" t="s">
        <v>1</v>
      </c>
    </row>
    <row r="5" spans="1:14" s="25" customFormat="1" ht="14.4" thickBot="1" x14ac:dyDescent="0.3">
      <c r="A5" s="70"/>
      <c r="B5" s="71"/>
      <c r="C5" s="71"/>
      <c r="D5" s="71"/>
      <c r="E5" s="72" t="s">
        <v>4</v>
      </c>
      <c r="F5" s="71"/>
      <c r="G5" s="73" t="s">
        <v>4</v>
      </c>
      <c r="H5" s="74"/>
      <c r="I5" s="75" t="s">
        <v>2</v>
      </c>
    </row>
    <row r="6" spans="1:14" s="25" customFormat="1" ht="16.5" customHeight="1" x14ac:dyDescent="0.25">
      <c r="A6" s="111" t="s">
        <v>66</v>
      </c>
      <c r="B6" s="95">
        <f>SUM(G7:G13)</f>
        <v>124</v>
      </c>
      <c r="C6" s="103"/>
      <c r="D6" s="104"/>
      <c r="E6" s="105"/>
      <c r="F6" s="94"/>
      <c r="G6" s="106"/>
      <c r="H6" s="107"/>
      <c r="I6" s="108"/>
      <c r="J6" s="27"/>
    </row>
    <row r="7" spans="1:14" ht="112.5" customHeight="1" x14ac:dyDescent="0.25">
      <c r="A7" s="29" t="s">
        <v>141</v>
      </c>
      <c r="B7" s="21" t="s">
        <v>7</v>
      </c>
      <c r="C7" s="21"/>
      <c r="D7" s="33" t="s">
        <v>117</v>
      </c>
      <c r="E7" s="28">
        <v>12</v>
      </c>
      <c r="F7" s="21">
        <v>5</v>
      </c>
      <c r="G7" s="34">
        <f>E7*F7</f>
        <v>60</v>
      </c>
      <c r="H7" s="42" t="s">
        <v>0</v>
      </c>
      <c r="I7" s="56">
        <v>300</v>
      </c>
      <c r="J7" s="30"/>
      <c r="M7" s="20" t="str">
        <f>A7</f>
        <v>Fan&amp;Radiator</v>
      </c>
      <c r="N7" s="118">
        <f>G7</f>
        <v>60</v>
      </c>
    </row>
    <row r="8" spans="1:14" ht="112.5" customHeight="1" x14ac:dyDescent="0.25">
      <c r="A8" s="112" t="s">
        <v>8</v>
      </c>
      <c r="B8" s="31" t="s">
        <v>6</v>
      </c>
      <c r="C8" s="31"/>
      <c r="D8" s="35" t="s">
        <v>9</v>
      </c>
      <c r="E8" s="32">
        <v>5</v>
      </c>
      <c r="F8" s="31">
        <v>2</v>
      </c>
      <c r="G8" s="36">
        <f>E8*F8</f>
        <v>10</v>
      </c>
      <c r="H8" s="43" t="s">
        <v>5</v>
      </c>
      <c r="I8" s="57">
        <v>17</v>
      </c>
      <c r="J8" s="30"/>
      <c r="M8" s="20" t="str">
        <f t="shared" ref="M8:M37" si="0">A8</f>
        <v>Peltier</v>
      </c>
      <c r="N8" s="118">
        <f>G8+G9</f>
        <v>16</v>
      </c>
    </row>
    <row r="9" spans="1:14" ht="36.75" customHeight="1" x14ac:dyDescent="0.25">
      <c r="A9" s="29" t="s">
        <v>8</v>
      </c>
      <c r="B9" s="21" t="s">
        <v>63</v>
      </c>
      <c r="C9" s="21"/>
      <c r="D9" s="33" t="s">
        <v>64</v>
      </c>
      <c r="E9" s="28">
        <v>3</v>
      </c>
      <c r="F9" s="21">
        <v>2</v>
      </c>
      <c r="G9" s="34">
        <f t="shared" ref="G9" si="1">E9*F9</f>
        <v>6</v>
      </c>
      <c r="H9" s="42" t="s">
        <v>62</v>
      </c>
      <c r="I9" s="56"/>
      <c r="J9" s="30"/>
      <c r="N9" s="118"/>
    </row>
    <row r="10" spans="1:14" ht="112.5" customHeight="1" x14ac:dyDescent="0.25">
      <c r="A10" s="112" t="s">
        <v>18</v>
      </c>
      <c r="B10" s="31" t="s">
        <v>14</v>
      </c>
      <c r="C10" s="31"/>
      <c r="D10" s="35" t="s">
        <v>15</v>
      </c>
      <c r="E10" s="32">
        <v>34</v>
      </c>
      <c r="F10" s="31">
        <v>1</v>
      </c>
      <c r="G10" s="36">
        <f>E10*F10</f>
        <v>34</v>
      </c>
      <c r="H10" s="43" t="s">
        <v>13</v>
      </c>
      <c r="I10" s="57">
        <v>665</v>
      </c>
      <c r="J10" s="30"/>
      <c r="M10" s="20" t="str">
        <f t="shared" si="0"/>
        <v>Power supply</v>
      </c>
      <c r="N10" s="118">
        <f t="shared" ref="N10:N37" si="2">G10</f>
        <v>34</v>
      </c>
    </row>
    <row r="11" spans="1:14" ht="112.5" customHeight="1" x14ac:dyDescent="0.25">
      <c r="A11" s="113" t="s">
        <v>51</v>
      </c>
      <c r="B11" s="37" t="s">
        <v>58</v>
      </c>
      <c r="C11" s="37"/>
      <c r="D11" s="38" t="s">
        <v>97</v>
      </c>
      <c r="E11" s="39">
        <v>2</v>
      </c>
      <c r="F11" s="37">
        <v>1</v>
      </c>
      <c r="G11" s="40">
        <f>E11*F11</f>
        <v>2</v>
      </c>
      <c r="H11" s="44" t="s">
        <v>57</v>
      </c>
      <c r="I11" s="58"/>
      <c r="J11" s="30"/>
      <c r="M11" s="20" t="str">
        <f t="shared" si="0"/>
        <v>DC/DC buck</v>
      </c>
      <c r="N11" s="118">
        <f t="shared" si="2"/>
        <v>2</v>
      </c>
    </row>
    <row r="12" spans="1:14" ht="112.5" customHeight="1" x14ac:dyDescent="0.25">
      <c r="A12" s="112" t="s">
        <v>142</v>
      </c>
      <c r="B12" s="31" t="s">
        <v>73</v>
      </c>
      <c r="C12" s="41"/>
      <c r="D12" s="35" t="s">
        <v>100</v>
      </c>
      <c r="E12" s="32">
        <v>10</v>
      </c>
      <c r="F12" s="31">
        <v>1</v>
      </c>
      <c r="G12" s="36">
        <f>E12*F12</f>
        <v>10</v>
      </c>
      <c r="H12" s="43" t="s">
        <v>99</v>
      </c>
      <c r="I12" s="57"/>
      <c r="J12" s="30"/>
      <c r="M12" s="20" t="str">
        <f t="shared" si="0"/>
        <v>MCU board</v>
      </c>
      <c r="N12" s="118">
        <f t="shared" si="2"/>
        <v>10</v>
      </c>
    </row>
    <row r="13" spans="1:14" ht="98.4" customHeight="1" x14ac:dyDescent="0.25">
      <c r="A13" s="113" t="s">
        <v>67</v>
      </c>
      <c r="B13" s="37" t="s">
        <v>60</v>
      </c>
      <c r="C13" s="37"/>
      <c r="D13" s="37" t="s">
        <v>90</v>
      </c>
      <c r="E13" s="39">
        <v>2</v>
      </c>
      <c r="F13" s="37">
        <v>1</v>
      </c>
      <c r="G13" s="40">
        <f>E13*F13</f>
        <v>2</v>
      </c>
      <c r="H13" s="44" t="s">
        <v>61</v>
      </c>
      <c r="I13" s="58"/>
      <c r="J13" s="30"/>
      <c r="M13" s="20" t="str">
        <f t="shared" si="0"/>
        <v>RF</v>
      </c>
      <c r="N13" s="118">
        <f t="shared" si="2"/>
        <v>2</v>
      </c>
    </row>
    <row r="14" spans="1:14" s="25" customFormat="1" ht="18" customHeight="1" x14ac:dyDescent="0.25">
      <c r="A14" s="114" t="s">
        <v>76</v>
      </c>
      <c r="B14" s="95">
        <f>SUM(G15:G19)</f>
        <v>15.5</v>
      </c>
      <c r="C14" s="103"/>
      <c r="D14" s="104"/>
      <c r="E14" s="105"/>
      <c r="F14" s="94"/>
      <c r="G14" s="106"/>
      <c r="H14" s="107"/>
      <c r="I14" s="108"/>
      <c r="J14" s="27"/>
      <c r="M14" s="20" t="s">
        <v>143</v>
      </c>
      <c r="N14" s="119">
        <f>B14+B20-G16-G18</f>
        <v>19.100000000000001</v>
      </c>
    </row>
    <row r="15" spans="1:14" ht="98.25" customHeight="1" x14ac:dyDescent="0.25">
      <c r="A15" s="29" t="s">
        <v>91</v>
      </c>
      <c r="B15" s="21" t="s">
        <v>21</v>
      </c>
      <c r="C15" s="21"/>
      <c r="D15" s="33" t="s">
        <v>96</v>
      </c>
      <c r="E15" s="28">
        <v>5.6</v>
      </c>
      <c r="F15" s="21">
        <v>1</v>
      </c>
      <c r="G15" s="34">
        <f t="shared" ref="G15:G16" si="3">E15*F15</f>
        <v>5.6</v>
      </c>
      <c r="H15" s="42" t="s">
        <v>92</v>
      </c>
      <c r="I15" s="56"/>
      <c r="J15" s="30"/>
      <c r="N15" s="118"/>
    </row>
    <row r="16" spans="1:14" ht="98.25" customHeight="1" x14ac:dyDescent="0.25">
      <c r="A16" s="112" t="s">
        <v>19</v>
      </c>
      <c r="B16" s="31" t="s">
        <v>87</v>
      </c>
      <c r="C16" s="31"/>
      <c r="D16" s="35" t="s">
        <v>72</v>
      </c>
      <c r="E16" s="32">
        <v>1</v>
      </c>
      <c r="F16" s="31">
        <v>2</v>
      </c>
      <c r="G16" s="36">
        <f t="shared" si="3"/>
        <v>2</v>
      </c>
      <c r="H16" s="43" t="s">
        <v>37</v>
      </c>
      <c r="I16" s="57"/>
      <c r="J16" s="30"/>
      <c r="N16" s="118"/>
    </row>
    <row r="17" spans="1:14" ht="98.25" customHeight="1" x14ac:dyDescent="0.25">
      <c r="A17" s="112" t="s">
        <v>91</v>
      </c>
      <c r="B17" s="31" t="s">
        <v>65</v>
      </c>
      <c r="C17" s="31"/>
      <c r="D17" s="35" t="s">
        <v>93</v>
      </c>
      <c r="E17" s="32">
        <v>3.5</v>
      </c>
      <c r="F17" s="31">
        <v>1</v>
      </c>
      <c r="G17" s="36">
        <f t="shared" ref="G17:G19" si="4">E17*F17</f>
        <v>3.5</v>
      </c>
      <c r="H17" s="43" t="s">
        <v>94</v>
      </c>
      <c r="I17" s="57"/>
      <c r="J17" s="30"/>
      <c r="N17" s="118"/>
    </row>
    <row r="18" spans="1:14" ht="98.25" customHeight="1" x14ac:dyDescent="0.25">
      <c r="A18" s="112" t="s">
        <v>19</v>
      </c>
      <c r="B18" s="31" t="s">
        <v>86</v>
      </c>
      <c r="C18" s="31"/>
      <c r="D18" s="35" t="s">
        <v>71</v>
      </c>
      <c r="E18" s="32">
        <v>1.2</v>
      </c>
      <c r="F18" s="31">
        <v>2</v>
      </c>
      <c r="G18" s="36">
        <f t="shared" si="4"/>
        <v>2.4</v>
      </c>
      <c r="H18" s="49" t="s">
        <v>27</v>
      </c>
      <c r="I18" s="57"/>
      <c r="J18" s="30"/>
      <c r="N18" s="118"/>
    </row>
    <row r="19" spans="1:14" ht="98.25" customHeight="1" x14ac:dyDescent="0.25">
      <c r="A19" s="112" t="s">
        <v>95</v>
      </c>
      <c r="B19" s="31" t="s">
        <v>77</v>
      </c>
      <c r="C19" s="41"/>
      <c r="D19" s="35" t="s">
        <v>121</v>
      </c>
      <c r="E19" s="32">
        <v>1</v>
      </c>
      <c r="F19" s="31">
        <v>2</v>
      </c>
      <c r="G19" s="36">
        <f t="shared" si="4"/>
        <v>2</v>
      </c>
      <c r="H19" s="49" t="s">
        <v>98</v>
      </c>
      <c r="I19" s="57"/>
      <c r="J19" s="30"/>
      <c r="N19" s="118"/>
    </row>
    <row r="20" spans="1:14" ht="18" customHeight="1" x14ac:dyDescent="0.25">
      <c r="A20" s="114" t="s">
        <v>110</v>
      </c>
      <c r="B20" s="95">
        <f>SUM(G21:G25)</f>
        <v>7.9999999999999991</v>
      </c>
      <c r="C20" s="96"/>
      <c r="D20" s="97"/>
      <c r="E20" s="98"/>
      <c r="F20" s="99"/>
      <c r="G20" s="100"/>
      <c r="H20" s="101"/>
      <c r="I20" s="102"/>
      <c r="J20" s="30"/>
      <c r="N20" s="118"/>
    </row>
    <row r="21" spans="1:14" ht="31.5" customHeight="1" x14ac:dyDescent="0.25">
      <c r="A21" s="29" t="s">
        <v>74</v>
      </c>
      <c r="B21" s="21" t="s">
        <v>75</v>
      </c>
      <c r="C21" s="21" t="s">
        <v>103</v>
      </c>
      <c r="D21" s="33" t="s">
        <v>102</v>
      </c>
      <c r="E21" s="28">
        <v>0.9</v>
      </c>
      <c r="F21" s="21">
        <v>1</v>
      </c>
      <c r="G21" s="34">
        <f t="shared" ref="G21:G22" si="5">E21*F21</f>
        <v>0.9</v>
      </c>
      <c r="H21" s="42" t="s">
        <v>111</v>
      </c>
      <c r="I21" s="56"/>
      <c r="J21" s="30"/>
      <c r="N21" s="118"/>
    </row>
    <row r="22" spans="1:14" ht="31.5" customHeight="1" x14ac:dyDescent="0.25">
      <c r="A22" s="115" t="s">
        <v>113</v>
      </c>
      <c r="B22" s="50" t="s">
        <v>53</v>
      </c>
      <c r="C22" s="50" t="s">
        <v>104</v>
      </c>
      <c r="D22" s="90" t="s">
        <v>114</v>
      </c>
      <c r="E22" s="51">
        <v>2.4</v>
      </c>
      <c r="F22" s="50">
        <v>1</v>
      </c>
      <c r="G22" s="52">
        <f t="shared" si="5"/>
        <v>2.4</v>
      </c>
      <c r="H22" s="92" t="s">
        <v>112</v>
      </c>
      <c r="I22" s="59"/>
      <c r="J22" s="30"/>
      <c r="N22" s="118"/>
    </row>
    <row r="23" spans="1:14" ht="31.5" customHeight="1" x14ac:dyDescent="0.25">
      <c r="A23" s="112" t="s">
        <v>115</v>
      </c>
      <c r="B23" s="31" t="s">
        <v>101</v>
      </c>
      <c r="C23" s="31" t="s">
        <v>106</v>
      </c>
      <c r="D23" s="35" t="s">
        <v>105</v>
      </c>
      <c r="E23" s="32">
        <v>0.7</v>
      </c>
      <c r="F23" s="31">
        <v>5</v>
      </c>
      <c r="G23" s="36">
        <f>E23*F23</f>
        <v>3.5</v>
      </c>
      <c r="H23" s="43" t="s">
        <v>50</v>
      </c>
      <c r="I23" s="57"/>
      <c r="J23" s="30"/>
      <c r="N23" s="118"/>
    </row>
    <row r="24" spans="1:14" ht="31.5" customHeight="1" x14ac:dyDescent="0.25">
      <c r="A24" s="115" t="s">
        <v>55</v>
      </c>
      <c r="B24" s="50" t="s">
        <v>88</v>
      </c>
      <c r="C24" s="50" t="s">
        <v>108</v>
      </c>
      <c r="D24" s="90" t="s">
        <v>107</v>
      </c>
      <c r="E24" s="51">
        <v>0.6</v>
      </c>
      <c r="F24" s="50">
        <v>1</v>
      </c>
      <c r="G24" s="52">
        <f t="shared" ref="G24:G25" si="6">E24*F24</f>
        <v>0.6</v>
      </c>
      <c r="H24" s="92" t="s">
        <v>54</v>
      </c>
      <c r="I24" s="59"/>
      <c r="J24" s="30"/>
      <c r="N24" s="118"/>
    </row>
    <row r="25" spans="1:14" ht="31.5" customHeight="1" x14ac:dyDescent="0.25">
      <c r="A25" s="112" t="s">
        <v>52</v>
      </c>
      <c r="B25" s="31" t="s">
        <v>89</v>
      </c>
      <c r="C25" s="31" t="s">
        <v>108</v>
      </c>
      <c r="D25" s="35" t="s">
        <v>109</v>
      </c>
      <c r="E25" s="32">
        <v>0.6</v>
      </c>
      <c r="F25" s="31">
        <v>1</v>
      </c>
      <c r="G25" s="36">
        <f t="shared" si="6"/>
        <v>0.6</v>
      </c>
      <c r="H25" s="43" t="s">
        <v>56</v>
      </c>
      <c r="I25" s="57"/>
      <c r="J25" s="30"/>
      <c r="N25" s="118"/>
    </row>
    <row r="26" spans="1:14" ht="16.5" customHeight="1" x14ac:dyDescent="0.25">
      <c r="A26" s="114" t="s">
        <v>78</v>
      </c>
      <c r="B26" s="95">
        <f>SUM(G27:G33)</f>
        <v>6.3800000000000008</v>
      </c>
      <c r="C26" s="99"/>
      <c r="D26" s="97"/>
      <c r="E26" s="98"/>
      <c r="F26" s="99"/>
      <c r="G26" s="100"/>
      <c r="H26" s="101"/>
      <c r="I26" s="102"/>
      <c r="J26" s="30"/>
      <c r="M26" s="20" t="str">
        <f t="shared" si="0"/>
        <v>Passive electronic</v>
      </c>
      <c r="N26" s="118">
        <f>B26+G18+G16+G38</f>
        <v>13.780000000000001</v>
      </c>
    </row>
    <row r="27" spans="1:14" ht="16.5" customHeight="1" x14ac:dyDescent="0.25">
      <c r="A27" s="122" t="s">
        <v>80</v>
      </c>
      <c r="B27" s="21" t="s">
        <v>79</v>
      </c>
      <c r="C27" s="21"/>
      <c r="D27" s="21" t="s">
        <v>146</v>
      </c>
      <c r="E27" s="60">
        <v>0.2</v>
      </c>
      <c r="F27" s="21">
        <v>12</v>
      </c>
      <c r="G27" s="34">
        <f t="shared" ref="G27:G33" si="7">E27*F27</f>
        <v>2.4000000000000004</v>
      </c>
      <c r="H27" s="47"/>
      <c r="I27" s="56"/>
      <c r="J27" s="30"/>
      <c r="N27" s="118"/>
    </row>
    <row r="28" spans="1:14" ht="16.5" customHeight="1" x14ac:dyDescent="0.25">
      <c r="A28" s="122"/>
      <c r="B28" s="50" t="s">
        <v>81</v>
      </c>
      <c r="C28" s="50"/>
      <c r="D28" s="50"/>
      <c r="E28" s="61">
        <v>0.1</v>
      </c>
      <c r="F28" s="50">
        <v>6</v>
      </c>
      <c r="G28" s="52">
        <f t="shared" si="7"/>
        <v>0.60000000000000009</v>
      </c>
      <c r="H28" s="53"/>
      <c r="I28" s="59"/>
      <c r="J28" s="30"/>
      <c r="N28" s="118"/>
    </row>
    <row r="29" spans="1:14" ht="16.5" customHeight="1" x14ac:dyDescent="0.25">
      <c r="A29" s="123"/>
      <c r="B29" s="37" t="s">
        <v>82</v>
      </c>
      <c r="C29" s="37"/>
      <c r="D29" s="37" t="s">
        <v>145</v>
      </c>
      <c r="E29" s="62">
        <v>0.5</v>
      </c>
      <c r="F29" s="37">
        <v>2</v>
      </c>
      <c r="G29" s="40">
        <f t="shared" si="7"/>
        <v>1</v>
      </c>
      <c r="H29" s="44" t="s">
        <v>116</v>
      </c>
      <c r="I29" s="58"/>
      <c r="J29" s="30"/>
      <c r="N29" s="118"/>
    </row>
    <row r="30" spans="1:14" ht="16.5" customHeight="1" x14ac:dyDescent="0.25">
      <c r="A30" s="115" t="s">
        <v>85</v>
      </c>
      <c r="B30" s="50"/>
      <c r="C30" s="50" t="s">
        <v>144</v>
      </c>
      <c r="D30" s="50" t="s">
        <v>120</v>
      </c>
      <c r="E30" s="61">
        <v>0.05</v>
      </c>
      <c r="F30" s="50">
        <v>15</v>
      </c>
      <c r="G30" s="52">
        <f t="shared" si="7"/>
        <v>0.75</v>
      </c>
      <c r="H30" s="53"/>
      <c r="I30" s="59"/>
      <c r="J30" s="30"/>
      <c r="N30" s="118"/>
    </row>
    <row r="31" spans="1:14" ht="16.5" customHeight="1" x14ac:dyDescent="0.25">
      <c r="A31" s="112" t="s">
        <v>83</v>
      </c>
      <c r="B31" s="31"/>
      <c r="C31" s="76">
        <v>1206</v>
      </c>
      <c r="D31" s="31"/>
      <c r="E31" s="63">
        <v>0.05</v>
      </c>
      <c r="F31" s="31">
        <v>14</v>
      </c>
      <c r="G31" s="36">
        <f t="shared" si="7"/>
        <v>0.70000000000000007</v>
      </c>
      <c r="H31" s="48"/>
      <c r="I31" s="57"/>
      <c r="J31" s="30"/>
      <c r="N31" s="118"/>
    </row>
    <row r="32" spans="1:14" ht="16.5" customHeight="1" x14ac:dyDescent="0.25">
      <c r="A32" s="115" t="s">
        <v>36</v>
      </c>
      <c r="B32" s="50"/>
      <c r="C32" s="50" t="s">
        <v>118</v>
      </c>
      <c r="D32" s="50"/>
      <c r="E32" s="61">
        <v>0.01</v>
      </c>
      <c r="F32" s="50">
        <v>53</v>
      </c>
      <c r="G32" s="52">
        <f t="shared" si="7"/>
        <v>0.53</v>
      </c>
      <c r="H32" s="53"/>
      <c r="I32" s="59"/>
      <c r="J32" s="30"/>
      <c r="N32" s="118"/>
    </row>
    <row r="33" spans="1:14" ht="16.5" customHeight="1" x14ac:dyDescent="0.25">
      <c r="A33" s="113" t="s">
        <v>84</v>
      </c>
      <c r="B33" s="37"/>
      <c r="C33" s="37" t="s">
        <v>119</v>
      </c>
      <c r="D33" s="37"/>
      <c r="E33" s="62">
        <v>0.01</v>
      </c>
      <c r="F33" s="37">
        <v>40</v>
      </c>
      <c r="G33" s="40">
        <f t="shared" si="7"/>
        <v>0.4</v>
      </c>
      <c r="H33" s="55"/>
      <c r="I33" s="58"/>
      <c r="J33" s="30"/>
      <c r="N33" s="118"/>
    </row>
    <row r="34" spans="1:14" ht="16.5" customHeight="1" x14ac:dyDescent="0.25">
      <c r="A34" s="114" t="s">
        <v>68</v>
      </c>
      <c r="B34" s="95">
        <f>SUM(G35:G38)</f>
        <v>68</v>
      </c>
      <c r="C34" s="96"/>
      <c r="D34" s="97"/>
      <c r="E34" s="98"/>
      <c r="F34" s="99"/>
      <c r="G34" s="100"/>
      <c r="H34" s="101"/>
      <c r="I34" s="102"/>
      <c r="J34" s="30"/>
      <c r="N34" s="118"/>
    </row>
    <row r="35" spans="1:14" ht="16.5" customHeight="1" x14ac:dyDescent="0.25">
      <c r="A35" s="29" t="s">
        <v>69</v>
      </c>
      <c r="B35" s="21"/>
      <c r="C35" s="21" t="s">
        <v>134</v>
      </c>
      <c r="D35" s="21" t="s">
        <v>148</v>
      </c>
      <c r="E35" s="28"/>
      <c r="F35" s="21"/>
      <c r="G35" s="93">
        <v>50</v>
      </c>
      <c r="H35" s="47"/>
      <c r="I35" s="56"/>
      <c r="J35" s="30"/>
      <c r="M35" s="20" t="str">
        <f t="shared" si="0"/>
        <v>Aluminium</v>
      </c>
      <c r="N35" s="118">
        <f t="shared" si="2"/>
        <v>50</v>
      </c>
    </row>
    <row r="36" spans="1:14" ht="16.5" customHeight="1" x14ac:dyDescent="0.25">
      <c r="A36" s="115" t="s">
        <v>70</v>
      </c>
      <c r="B36" s="50"/>
      <c r="C36" s="50" t="s">
        <v>135</v>
      </c>
      <c r="D36" s="50"/>
      <c r="E36" s="51"/>
      <c r="F36" s="50"/>
      <c r="G36" s="91">
        <v>10</v>
      </c>
      <c r="H36" s="53"/>
      <c r="I36" s="59"/>
      <c r="J36" s="30"/>
      <c r="M36" s="20" t="str">
        <f t="shared" si="0"/>
        <v>Wood</v>
      </c>
      <c r="N36" s="118">
        <f t="shared" si="2"/>
        <v>10</v>
      </c>
    </row>
    <row r="37" spans="1:14" ht="16.5" customHeight="1" x14ac:dyDescent="0.25">
      <c r="A37" s="112" t="s">
        <v>137</v>
      </c>
      <c r="B37" s="31"/>
      <c r="C37" s="31" t="s">
        <v>138</v>
      </c>
      <c r="D37" s="31"/>
      <c r="E37" s="32"/>
      <c r="F37" s="31"/>
      <c r="G37" s="88">
        <v>5</v>
      </c>
      <c r="H37" s="48"/>
      <c r="I37" s="57"/>
      <c r="J37" s="30"/>
      <c r="M37" s="20" t="str">
        <f t="shared" si="0"/>
        <v>Blue Foam</v>
      </c>
      <c r="N37" s="118">
        <f t="shared" si="2"/>
        <v>5</v>
      </c>
    </row>
    <row r="38" spans="1:14" ht="16.5" customHeight="1" x14ac:dyDescent="0.25">
      <c r="A38" s="115" t="s">
        <v>147</v>
      </c>
      <c r="B38" s="50"/>
      <c r="C38" s="50" t="s">
        <v>136</v>
      </c>
      <c r="D38" s="50"/>
      <c r="E38" s="51"/>
      <c r="F38" s="50"/>
      <c r="G38" s="91">
        <v>3</v>
      </c>
      <c r="H38" s="53"/>
      <c r="I38" s="59"/>
      <c r="J38" s="30"/>
      <c r="N38" s="118"/>
    </row>
    <row r="39" spans="1:14" ht="16.5" customHeight="1" x14ac:dyDescent="0.25">
      <c r="A39" s="114" t="s">
        <v>126</v>
      </c>
      <c r="B39" s="95">
        <f>SUM(G40:G50)</f>
        <v>14.4</v>
      </c>
      <c r="C39" s="99"/>
      <c r="D39" s="97"/>
      <c r="E39" s="98"/>
      <c r="F39" s="99"/>
      <c r="G39" s="100"/>
      <c r="H39" s="101"/>
      <c r="I39" s="102"/>
      <c r="J39" s="30"/>
      <c r="M39" s="20" t="str">
        <f>A39</f>
        <v>Miscellaneous</v>
      </c>
      <c r="N39" s="118">
        <f>B39</f>
        <v>14.4</v>
      </c>
    </row>
    <row r="40" spans="1:14" ht="16.5" customHeight="1" x14ac:dyDescent="0.25">
      <c r="A40" s="29" t="s">
        <v>123</v>
      </c>
      <c r="B40" s="21"/>
      <c r="C40" s="33" t="s">
        <v>124</v>
      </c>
      <c r="D40" s="33"/>
      <c r="E40" s="60">
        <v>0.05</v>
      </c>
      <c r="F40" s="21">
        <f>4*7</f>
        <v>28</v>
      </c>
      <c r="G40" s="34">
        <f t="shared" ref="G40:G44" si="8">E40*F40</f>
        <v>1.4000000000000001</v>
      </c>
      <c r="H40" s="42"/>
      <c r="I40" s="56"/>
      <c r="N40" s="118"/>
    </row>
    <row r="41" spans="1:14" ht="16.5" customHeight="1" x14ac:dyDescent="0.25">
      <c r="A41" s="115" t="s">
        <v>132</v>
      </c>
      <c r="B41" s="50"/>
      <c r="C41" s="50"/>
      <c r="D41" s="90"/>
      <c r="E41" s="91">
        <v>1</v>
      </c>
      <c r="F41" s="50">
        <v>1</v>
      </c>
      <c r="G41" s="52">
        <f t="shared" si="8"/>
        <v>1</v>
      </c>
      <c r="H41" s="92"/>
      <c r="I41" s="59"/>
      <c r="N41" s="118"/>
    </row>
    <row r="42" spans="1:14" ht="16.5" customHeight="1" x14ac:dyDescent="0.25">
      <c r="A42" s="113" t="s">
        <v>133</v>
      </c>
      <c r="B42" s="37"/>
      <c r="C42" s="37"/>
      <c r="D42" s="38"/>
      <c r="E42" s="89">
        <v>1</v>
      </c>
      <c r="F42" s="37">
        <v>1</v>
      </c>
      <c r="G42" s="36">
        <f t="shared" si="8"/>
        <v>1</v>
      </c>
      <c r="H42" s="44"/>
      <c r="I42" s="58"/>
      <c r="N42" s="118"/>
    </row>
    <row r="43" spans="1:14" ht="16.5" customHeight="1" x14ac:dyDescent="0.25">
      <c r="A43" s="116" t="s">
        <v>127</v>
      </c>
      <c r="B43" s="77"/>
      <c r="C43" s="77" t="s">
        <v>125</v>
      </c>
      <c r="D43" s="77"/>
      <c r="E43" s="78">
        <v>0.05</v>
      </c>
      <c r="F43" s="77">
        <f>4*5</f>
        <v>20</v>
      </c>
      <c r="G43" s="79">
        <f t="shared" si="8"/>
        <v>1</v>
      </c>
      <c r="H43" s="80"/>
      <c r="I43" s="81"/>
      <c r="N43" s="118"/>
    </row>
    <row r="44" spans="1:14" ht="16.5" customHeight="1" x14ac:dyDescent="0.25">
      <c r="A44" s="117" t="s">
        <v>128</v>
      </c>
      <c r="B44" s="82"/>
      <c r="C44" s="82" t="s">
        <v>130</v>
      </c>
      <c r="D44" s="82"/>
      <c r="E44" s="86">
        <v>5</v>
      </c>
      <c r="F44" s="82">
        <v>1</v>
      </c>
      <c r="G44" s="83">
        <f t="shared" si="8"/>
        <v>5</v>
      </c>
      <c r="H44" s="84"/>
      <c r="I44" s="85"/>
      <c r="N44" s="118"/>
    </row>
    <row r="45" spans="1:14" ht="16.5" customHeight="1" x14ac:dyDescent="0.25">
      <c r="A45" s="116" t="s">
        <v>129</v>
      </c>
      <c r="B45" s="77" t="s">
        <v>131</v>
      </c>
      <c r="C45" s="77" t="s">
        <v>139</v>
      </c>
      <c r="D45" s="77"/>
      <c r="E45" s="87">
        <v>5</v>
      </c>
      <c r="F45" s="77">
        <v>1</v>
      </c>
      <c r="G45" s="79">
        <f t="shared" ref="G45" si="9">E45*F45</f>
        <v>5</v>
      </c>
      <c r="H45" s="80"/>
      <c r="I45" s="81"/>
      <c r="N45" s="118"/>
    </row>
    <row r="46" spans="1:14" ht="16.5" customHeight="1" x14ac:dyDescent="0.25"/>
    <row r="47" spans="1:14" ht="16.5" customHeight="1" x14ac:dyDescent="0.25"/>
    <row r="48" spans="1:14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</sheetData>
  <mergeCells count="3">
    <mergeCell ref="A1:D1"/>
    <mergeCell ref="A27:A29"/>
    <mergeCell ref="E1:G1"/>
  </mergeCells>
  <conditionalFormatting sqref="G35:G45 G6:G3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H7" r:id="rId1"/>
    <hyperlink ref="H8" r:id="rId2"/>
    <hyperlink ref="H10" r:id="rId3"/>
    <hyperlink ref="H23" r:id="rId4"/>
    <hyperlink ref="H11" r:id="rId5" display="https://www.mouser.fr/ProductDetail/Texas-Instruments/LM2596SX-50-NOPB?qs=X1J7HmVL2ZGZ5T4VcWdmNw== "/>
    <hyperlink ref="H25" r:id="rId6"/>
    <hyperlink ref="H24" r:id="rId7"/>
    <hyperlink ref="H13" r:id="rId8"/>
    <hyperlink ref="H9" r:id="rId9"/>
    <hyperlink ref="H18" r:id="rId10"/>
    <hyperlink ref="H16" r:id="rId11"/>
    <hyperlink ref="H15" r:id="rId12"/>
    <hyperlink ref="H17" r:id="rId13"/>
    <hyperlink ref="H19" r:id="rId14"/>
    <hyperlink ref="H12" r:id="rId15"/>
    <hyperlink ref="H21" r:id="rId16"/>
    <hyperlink ref="H22" r:id="rId17"/>
    <hyperlink ref="H29" r:id="rId18"/>
  </hyperlinks>
  <pageMargins left="0.19685039370078741" right="0.19685039370078741" top="0.19685039370078741" bottom="0.19685039370078741" header="0" footer="0"/>
  <pageSetup paperSize="9" scale="43" fitToWidth="0" orientation="portrait" r:id="rId19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0"/>
  <sheetViews>
    <sheetView workbookViewId="0">
      <selection activeCell="P4" sqref="P4"/>
    </sheetView>
  </sheetViews>
  <sheetFormatPr defaultColWidth="9.109375" defaultRowHeight="14.4" x14ac:dyDescent="0.3"/>
  <cols>
    <col min="1" max="1" width="11" bestFit="1" customWidth="1"/>
    <col min="5" max="5" width="23" bestFit="1" customWidth="1"/>
    <col min="18" max="18" width="8.88671875" style="1"/>
  </cols>
  <sheetData>
    <row r="2" spans="2:20" x14ac:dyDescent="0.3">
      <c r="O2" t="s">
        <v>36</v>
      </c>
      <c r="P2" s="11">
        <v>1</v>
      </c>
      <c r="Q2">
        <v>2</v>
      </c>
      <c r="R2" s="14">
        <v>3</v>
      </c>
      <c r="S2">
        <v>1</v>
      </c>
      <c r="T2" s="11">
        <v>1</v>
      </c>
    </row>
    <row r="3" spans="2:20" x14ac:dyDescent="0.3">
      <c r="B3" s="2" t="s">
        <v>22</v>
      </c>
      <c r="C3" s="2"/>
      <c r="O3" t="s">
        <v>29</v>
      </c>
      <c r="P3" s="11">
        <v>15</v>
      </c>
      <c r="Q3">
        <v>47</v>
      </c>
      <c r="R3" s="14">
        <v>100</v>
      </c>
      <c r="S3">
        <v>2000</v>
      </c>
      <c r="T3" s="11">
        <v>47</v>
      </c>
    </row>
    <row r="4" spans="2:20" x14ac:dyDescent="0.3">
      <c r="O4" t="s">
        <v>30</v>
      </c>
      <c r="P4" s="11">
        <v>2.2000000000000002</v>
      </c>
      <c r="Q4">
        <v>2.2000000000000002</v>
      </c>
      <c r="R4" s="14">
        <v>1</v>
      </c>
      <c r="S4">
        <v>100</v>
      </c>
      <c r="T4" s="11">
        <v>10</v>
      </c>
    </row>
    <row r="5" spans="2:20" x14ac:dyDescent="0.3">
      <c r="O5" s="4" t="s">
        <v>31</v>
      </c>
      <c r="P5" s="12">
        <f>1/SQRT(P4*P3*0.000000000001)</f>
        <v>174077.65595569785</v>
      </c>
      <c r="Q5" s="6">
        <f>1/SQRT(Q4*Q3*0.000000000001)</f>
        <v>98342.157206082484</v>
      </c>
      <c r="R5" s="15">
        <f>1/SQRT(R4*R3*0.000000000001)</f>
        <v>99999.999999999985</v>
      </c>
      <c r="S5" s="6">
        <f>1/SQRT(S4*S3*0.000000000001)</f>
        <v>2236.0679774997898</v>
      </c>
      <c r="T5" s="12">
        <f>1/SQRT(T4*T3*0.000000000001)</f>
        <v>46126.560401444251</v>
      </c>
    </row>
    <row r="6" spans="2:20" x14ac:dyDescent="0.3">
      <c r="O6" s="4" t="s">
        <v>32</v>
      </c>
      <c r="P6" s="13">
        <f>P5/2/3.1416/1000</f>
        <v>27.705254640262581</v>
      </c>
      <c r="Q6" s="5">
        <f>Q5/2/3.1416/1000</f>
        <v>15.651603833410123</v>
      </c>
      <c r="R6" s="16">
        <f>R5/2/3.1416/1000</f>
        <v>15.915457091927678</v>
      </c>
      <c r="S6" s="5">
        <f>S5/2/3.1416/1000</f>
        <v>0.35588043950531412</v>
      </c>
      <c r="T6" s="13">
        <f>T5/2/3.1416/1000</f>
        <v>7.3412529286739643</v>
      </c>
    </row>
    <row r="7" spans="2:20" x14ac:dyDescent="0.3">
      <c r="P7" s="11"/>
      <c r="R7" s="14"/>
      <c r="T7" s="11"/>
    </row>
    <row r="8" spans="2:20" x14ac:dyDescent="0.3">
      <c r="O8" s="4" t="s">
        <v>35</v>
      </c>
      <c r="P8" s="13">
        <f>1/2/P2*SQRT(P3/P4)</f>
        <v>1.3055824196677337</v>
      </c>
      <c r="Q8" s="5">
        <f t="shared" ref="Q8:S8" si="0">1/2/Q2*SQRT(Q3/Q4)</f>
        <v>1.1555203471714692</v>
      </c>
      <c r="R8" s="17">
        <f t="shared" si="0"/>
        <v>1.6666666666666665</v>
      </c>
      <c r="S8" s="5">
        <f t="shared" si="0"/>
        <v>2.2360679774997898</v>
      </c>
      <c r="T8" s="13">
        <f t="shared" ref="T8" si="1">1/2/T2*SQRT(T3/T4)</f>
        <v>1.08397416943394</v>
      </c>
    </row>
    <row r="10" spans="2:20" x14ac:dyDescent="0.3">
      <c r="O10" t="s">
        <v>36</v>
      </c>
      <c r="P10" s="125">
        <v>1</v>
      </c>
      <c r="Q10" s="125">
        <v>2</v>
      </c>
      <c r="R10" s="126">
        <v>3</v>
      </c>
      <c r="S10" s="125">
        <v>4</v>
      </c>
      <c r="T10" s="125">
        <v>5</v>
      </c>
    </row>
    <row r="11" spans="2:20" x14ac:dyDescent="0.3">
      <c r="M11" t="s">
        <v>152</v>
      </c>
      <c r="O11" t="s">
        <v>29</v>
      </c>
      <c r="P11" s="125">
        <v>47</v>
      </c>
      <c r="Q11" s="125">
        <f>P11</f>
        <v>47</v>
      </c>
      <c r="R11" s="125">
        <f t="shared" ref="R11:T11" si="2">Q11</f>
        <v>47</v>
      </c>
      <c r="S11" s="125">
        <f t="shared" si="2"/>
        <v>47</v>
      </c>
      <c r="T11" s="125">
        <f t="shared" si="2"/>
        <v>47</v>
      </c>
    </row>
    <row r="12" spans="2:20" x14ac:dyDescent="0.3">
      <c r="M12" t="s">
        <v>153</v>
      </c>
      <c r="O12" t="s">
        <v>30</v>
      </c>
      <c r="P12" s="125">
        <v>1</v>
      </c>
      <c r="Q12" s="125">
        <f>P12</f>
        <v>1</v>
      </c>
      <c r="R12" s="125">
        <f t="shared" ref="R12:T12" si="3">Q12</f>
        <v>1</v>
      </c>
      <c r="S12" s="125">
        <f t="shared" si="3"/>
        <v>1</v>
      </c>
      <c r="T12" s="125">
        <f t="shared" si="3"/>
        <v>1</v>
      </c>
    </row>
    <row r="13" spans="2:20" x14ac:dyDescent="0.3">
      <c r="O13" s="4" t="s">
        <v>31</v>
      </c>
      <c r="P13" s="127">
        <f>1/SQRT(P12*P11*0.000000000001)</f>
        <v>145864.99149789457</v>
      </c>
      <c r="Q13" s="127">
        <f>1/SQRT(Q12*Q11*0.000000000001)</f>
        <v>145864.99149789457</v>
      </c>
      <c r="R13" s="128">
        <f>1/SQRT(R12*R11*0.000000000001)</f>
        <v>145864.99149789457</v>
      </c>
      <c r="S13" s="127">
        <f>1/SQRT(S12*S11*0.000000000001)</f>
        <v>145864.99149789457</v>
      </c>
      <c r="T13" s="127">
        <f>1/SQRT(T12*T11*0.000000000001)</f>
        <v>145864.99149789457</v>
      </c>
    </row>
    <row r="14" spans="2:20" x14ac:dyDescent="0.3">
      <c r="O14" s="4" t="s">
        <v>32</v>
      </c>
      <c r="P14" s="129">
        <f>P13/2/3.1416/1000</f>
        <v>23.215080133991371</v>
      </c>
      <c r="Q14" s="129">
        <f>Q13/2/3.1416/1000</f>
        <v>23.215080133991371</v>
      </c>
      <c r="R14" s="16">
        <f>R13/2/3.1416/1000</f>
        <v>23.215080133991371</v>
      </c>
      <c r="S14" s="129">
        <f>S13/2/3.1416/1000</f>
        <v>23.215080133991371</v>
      </c>
      <c r="T14" s="129">
        <f>T13/2/3.1416/1000</f>
        <v>23.215080133991371</v>
      </c>
    </row>
    <row r="15" spans="2:20" x14ac:dyDescent="0.3">
      <c r="P15" s="125"/>
      <c r="Q15" s="125"/>
      <c r="R15" s="126"/>
      <c r="S15" s="125"/>
      <c r="T15" s="125"/>
    </row>
    <row r="16" spans="2:20" x14ac:dyDescent="0.3">
      <c r="O16" s="4" t="s">
        <v>35</v>
      </c>
      <c r="P16" s="13">
        <f>1/2/P10*SQRT(P11/P12)</f>
        <v>3.427827300200522</v>
      </c>
      <c r="Q16" s="5">
        <f t="shared" ref="Q16:T16" si="4">1/2/Q10*SQRT(Q11/Q12)</f>
        <v>1.713913650100261</v>
      </c>
      <c r="R16" s="17">
        <f t="shared" si="4"/>
        <v>1.1426091000668406</v>
      </c>
      <c r="S16" s="5">
        <f t="shared" si="4"/>
        <v>0.85695682505013049</v>
      </c>
      <c r="T16" s="13">
        <f t="shared" si="4"/>
        <v>0.68556546004010444</v>
      </c>
    </row>
    <row r="20" spans="1:18" x14ac:dyDescent="0.3">
      <c r="B20" t="s">
        <v>23</v>
      </c>
    </row>
    <row r="21" spans="1:18" x14ac:dyDescent="0.3">
      <c r="A21" t="s">
        <v>26</v>
      </c>
      <c r="B21" t="s">
        <v>29</v>
      </c>
      <c r="C21" t="s">
        <v>28</v>
      </c>
      <c r="D21" t="s">
        <v>25</v>
      </c>
    </row>
    <row r="22" spans="1:18" x14ac:dyDescent="0.3">
      <c r="A22" s="3">
        <v>1.2</v>
      </c>
      <c r="B22">
        <v>150</v>
      </c>
      <c r="C22">
        <v>71</v>
      </c>
      <c r="D22">
        <v>5</v>
      </c>
      <c r="E22" t="s">
        <v>38</v>
      </c>
      <c r="F22" s="2" t="s">
        <v>24</v>
      </c>
    </row>
    <row r="23" spans="1:18" s="8" customFormat="1" x14ac:dyDescent="0.3">
      <c r="A23" s="7">
        <v>1.23</v>
      </c>
      <c r="B23" s="8">
        <v>330</v>
      </c>
      <c r="C23" s="8">
        <v>67</v>
      </c>
      <c r="D23" s="8">
        <v>5.2</v>
      </c>
      <c r="E23" s="8" t="s">
        <v>38</v>
      </c>
      <c r="F23" s="9" t="s">
        <v>27</v>
      </c>
      <c r="R23" s="10"/>
    </row>
    <row r="24" spans="1:18" x14ac:dyDescent="0.3">
      <c r="A24" s="3">
        <v>1.05</v>
      </c>
      <c r="B24">
        <v>100</v>
      </c>
      <c r="C24">
        <v>163</v>
      </c>
      <c r="D24">
        <v>3.6</v>
      </c>
      <c r="E24" t="s">
        <v>34</v>
      </c>
      <c r="F24" s="2" t="s">
        <v>33</v>
      </c>
    </row>
    <row r="25" spans="1:18" x14ac:dyDescent="0.3">
      <c r="A25" s="3">
        <v>2.2200000000000002</v>
      </c>
      <c r="B25">
        <v>2000</v>
      </c>
      <c r="C25">
        <v>15</v>
      </c>
      <c r="D25">
        <v>16</v>
      </c>
      <c r="E25" t="s">
        <v>39</v>
      </c>
      <c r="F25" s="2" t="s">
        <v>37</v>
      </c>
    </row>
    <row r="27" spans="1:18" x14ac:dyDescent="0.3">
      <c r="A27" s="3">
        <v>0.06</v>
      </c>
      <c r="B27" t="s">
        <v>47</v>
      </c>
      <c r="C27" t="s">
        <v>48</v>
      </c>
      <c r="F27" s="2" t="s">
        <v>49</v>
      </c>
    </row>
    <row r="28" spans="1:18" x14ac:dyDescent="0.3">
      <c r="A28" s="3">
        <v>0.6</v>
      </c>
      <c r="B28" t="s">
        <v>46</v>
      </c>
      <c r="C28" t="s">
        <v>48</v>
      </c>
    </row>
    <row r="29" spans="1:18" x14ac:dyDescent="0.3">
      <c r="A29" s="3">
        <v>1</v>
      </c>
      <c r="B29" t="s">
        <v>41</v>
      </c>
      <c r="C29" t="s">
        <v>42</v>
      </c>
      <c r="F29" s="2" t="s">
        <v>40</v>
      </c>
    </row>
    <row r="30" spans="1:18" x14ac:dyDescent="0.3">
      <c r="A30" s="3">
        <v>4.3</v>
      </c>
      <c r="B30" t="s">
        <v>44</v>
      </c>
      <c r="C30" t="s">
        <v>43</v>
      </c>
      <c r="F30" s="2" t="s">
        <v>45</v>
      </c>
    </row>
  </sheetData>
  <conditionalFormatting sqref="P8:T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6:T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3" r:id="rId1" location="Low-pass_filter "/>
    <hyperlink ref="F22" r:id="rId2"/>
    <hyperlink ref="F23" r:id="rId3"/>
    <hyperlink ref="F24" r:id="rId4"/>
    <hyperlink ref="F25" r:id="rId5"/>
    <hyperlink ref="F29" r:id="rId6"/>
    <hyperlink ref="F30" r:id="rId7"/>
    <hyperlink ref="F27" r:id="rId8"/>
  </hyperlinks>
  <pageMargins left="0.7" right="0.7" top="0.75" bottom="0.75" header="0.3" footer="0.3"/>
  <pageSetup paperSize="9"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149</v>
      </c>
    </row>
    <row r="2" spans="1:1" x14ac:dyDescent="0.3">
      <c r="A2" s="2" t="s">
        <v>150</v>
      </c>
    </row>
    <row r="3" spans="1:1" x14ac:dyDescent="0.3">
      <c r="A3" s="2" t="s">
        <v>151</v>
      </c>
    </row>
  </sheetData>
  <hyperlinks>
    <hyperlink ref="A2" r:id="rId1"/>
    <hyperlink ref="A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LC filter</vt:lpstr>
      <vt:lpstr>update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2018-09-10T23:47:19Z</dcterms:modified>
</cp:coreProperties>
</file>